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https://cpscgovdc-my.sharepoint.com/personal/cbevington_cpsc_gov/Documents/Desktop/CO 3_Class Based Exposure Clearance and Web Posting/37 Supporting Files 508 and ready for web posting/"/>
    </mc:Choice>
  </mc:AlternateContent>
  <xr:revisionPtr revIDLastSave="0" documentId="8_{4EE4E75A-3077-4C54-9846-2B1CEB200ECB}" xr6:coauthVersionLast="47" xr6:coauthVersionMax="47" xr10:uidLastSave="{00000000-0000-0000-0000-000000000000}"/>
  <bookViews>
    <workbookView xWindow="28680" yWindow="-120" windowWidth="29040" windowHeight="15840" xr2:uid="{5BBA7925-3F40-44C5-BBE8-A77013D84A1E}"/>
  </bookViews>
  <sheets>
    <sheet name="ReadMe" sheetId="1" r:id="rId1"/>
    <sheet name="Study Information" sheetId="8" r:id="rId2"/>
    <sheet name="Extracted Data" sheetId="2" state="hidden" r:id="rId3"/>
    <sheet name="Tokamura Data" sheetId="11" state="hidden" r:id="rId4"/>
    <sheet name="Clean Data" sheetId="13" r:id="rId5"/>
    <sheet name="Calculations" sheetId="12" r:id="rId6"/>
    <sheet name="Figures" sheetId="14" r:id="rId7"/>
  </sheets>
  <definedNames>
    <definedName name="_xlnm._FilterDatabase" localSheetId="5" hidden="1">Calculations!$A$1:$J$57</definedName>
    <definedName name="_xlnm._FilterDatabase" localSheetId="4" hidden="1">'Clean Data'!$A$2:$AA$37</definedName>
    <definedName name="_xlnm._FilterDatabase" localSheetId="2" hidden="1">'Extracted Data'!$A$1:$AI$102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6" i="13" l="1"/>
  <c r="AA34" i="13"/>
  <c r="AA24" i="13"/>
  <c r="AA18" i="13"/>
  <c r="AA12" i="13"/>
  <c r="AA8" i="13"/>
  <c r="AA3" i="13"/>
  <c r="R25" i="13"/>
  <c r="R24" i="13"/>
  <c r="R26" i="13"/>
  <c r="R27" i="13"/>
  <c r="R28" i="13"/>
  <c r="X32" i="13" l="1"/>
  <c r="X31" i="13"/>
  <c r="X30" i="13"/>
  <c r="X29" i="13"/>
  <c r="Q28" i="13" l="1"/>
  <c r="W28" i="13" s="1"/>
  <c r="X28" i="13" s="1"/>
  <c r="Q27" i="13"/>
  <c r="W27" i="13" s="1"/>
  <c r="X27" i="13" s="1"/>
  <c r="Q17" i="13"/>
  <c r="W17" i="13" s="1"/>
  <c r="X17" i="13" s="1"/>
  <c r="Q37" i="13" l="1"/>
  <c r="W37" i="13" s="1"/>
  <c r="X37" i="13" s="1"/>
  <c r="Q36" i="13"/>
  <c r="W36" i="13" s="1"/>
  <c r="X36" i="13" s="1"/>
  <c r="C56" i="12" s="1"/>
  <c r="I56" i="12" s="1"/>
  <c r="J56" i="12" s="1"/>
  <c r="O11" i="14" s="1"/>
  <c r="Q16" i="13"/>
  <c r="W16" i="13" s="1"/>
  <c r="X16" i="13" s="1"/>
  <c r="Q15" i="13"/>
  <c r="W15" i="13" s="1"/>
  <c r="X15" i="13" s="1"/>
  <c r="Q14" i="13"/>
  <c r="Q7" i="13"/>
  <c r="W7" i="13" s="1"/>
  <c r="X7" i="13" s="1"/>
  <c r="Q6" i="13"/>
  <c r="W6" i="13" s="1"/>
  <c r="X6" i="13" s="1"/>
  <c r="Q5" i="13"/>
  <c r="W5" i="13" s="1"/>
  <c r="X5" i="13" s="1"/>
  <c r="W14" i="13" l="1"/>
  <c r="X14" i="13" s="1"/>
  <c r="C57" i="12"/>
  <c r="I57" i="12" s="1"/>
  <c r="J57" i="12" s="1"/>
  <c r="N11" i="14" s="1"/>
  <c r="C51" i="12"/>
  <c r="C52" i="12"/>
  <c r="I52" i="12" s="1"/>
  <c r="J52" i="12" s="1"/>
  <c r="S11" i="14" s="1"/>
  <c r="C53" i="12"/>
  <c r="I53" i="12" s="1"/>
  <c r="J53" i="12" s="1"/>
  <c r="R11" i="14" s="1"/>
  <c r="C54" i="12"/>
  <c r="I54" i="12" s="1"/>
  <c r="J54" i="12" s="1"/>
  <c r="Q11" i="14" s="1"/>
  <c r="C55" i="12"/>
  <c r="I55" i="12" s="1"/>
  <c r="J55" i="12" s="1"/>
  <c r="P11" i="14" s="1"/>
  <c r="I51" i="12" l="1"/>
  <c r="J51" i="12" s="1"/>
  <c r="T11" i="14" s="1"/>
  <c r="D4" i="14"/>
  <c r="R18" i="13"/>
  <c r="R19" i="13"/>
  <c r="R20" i="13"/>
  <c r="R21" i="13"/>
  <c r="R22" i="13"/>
  <c r="R23" i="13"/>
  <c r="R33" i="13"/>
  <c r="R35" i="13"/>
  <c r="R34" i="13"/>
  <c r="Q13" i="13" l="1"/>
  <c r="K13" i="13"/>
  <c r="I13" i="13"/>
  <c r="J13" i="13" s="1"/>
  <c r="H13" i="13"/>
  <c r="Q4" i="13"/>
  <c r="K4" i="13"/>
  <c r="I4" i="13"/>
  <c r="J4" i="13" s="1"/>
  <c r="H4" i="13"/>
  <c r="Q12" i="13"/>
  <c r="K12" i="13"/>
  <c r="J12" i="13"/>
  <c r="H12" i="13"/>
  <c r="Q3" i="13"/>
  <c r="K3" i="13"/>
  <c r="J3" i="13"/>
  <c r="H3" i="13"/>
  <c r="W3" i="13" s="1"/>
  <c r="Q35" i="13"/>
  <c r="W35" i="13" s="1"/>
  <c r="Q34" i="13"/>
  <c r="W34" i="13" s="1"/>
  <c r="Q25" i="13"/>
  <c r="W25" i="13" s="1"/>
  <c r="Q23" i="13"/>
  <c r="W23" i="13" s="1"/>
  <c r="Q22" i="13"/>
  <c r="W22" i="13" s="1"/>
  <c r="Q11" i="13"/>
  <c r="W11" i="13" s="1"/>
  <c r="Q10" i="13"/>
  <c r="W10" i="13" s="1"/>
  <c r="Q33" i="13"/>
  <c r="W33" i="13" s="1"/>
  <c r="Q26" i="13"/>
  <c r="W26" i="13" s="1"/>
  <c r="Q24" i="13"/>
  <c r="W24" i="13" s="1"/>
  <c r="Q21" i="13"/>
  <c r="W21" i="13" s="1"/>
  <c r="Q20" i="13"/>
  <c r="W20" i="13" s="1"/>
  <c r="Q19" i="13"/>
  <c r="W19" i="13" s="1"/>
  <c r="Q18" i="13"/>
  <c r="W18" i="13" s="1"/>
  <c r="Q9" i="13"/>
  <c r="W9" i="13" s="1"/>
  <c r="Q8" i="13"/>
  <c r="W12" i="13" l="1"/>
  <c r="X12" i="13" s="1"/>
  <c r="W4" i="13"/>
  <c r="X4" i="13" s="1"/>
  <c r="X3" i="13"/>
  <c r="W13" i="13"/>
  <c r="X13" i="13" s="1"/>
  <c r="X33" i="13"/>
  <c r="AA33" i="13" s="1"/>
  <c r="X9" i="13"/>
  <c r="X10" i="13"/>
  <c r="X11" i="13"/>
  <c r="X35" i="13"/>
  <c r="X34" i="13"/>
  <c r="W8" i="13"/>
  <c r="X8" i="13" s="1"/>
  <c r="X24" i="13"/>
  <c r="X25" i="13"/>
  <c r="X26" i="13"/>
  <c r="X22" i="13"/>
  <c r="X21" i="13"/>
  <c r="X23" i="13"/>
  <c r="X18" i="13"/>
  <c r="X20" i="13"/>
  <c r="X19" i="13"/>
  <c r="C16" i="12" l="1"/>
  <c r="C34" i="12"/>
  <c r="C45" i="12"/>
  <c r="I45" i="12" s="1"/>
  <c r="J45" i="12" s="1"/>
  <c r="S10" i="14" s="1"/>
  <c r="C17" i="12" l="1"/>
  <c r="I17" i="12" s="1"/>
  <c r="J17" i="12" s="1"/>
  <c r="S6" i="14" s="1"/>
  <c r="C19" i="12"/>
  <c r="I19" i="12" s="1"/>
  <c r="J19" i="12" s="1"/>
  <c r="Q6" i="14" s="1"/>
  <c r="C20" i="12"/>
  <c r="I20" i="12" s="1"/>
  <c r="J20" i="12" s="1"/>
  <c r="P6" i="14" s="1"/>
  <c r="C21" i="12"/>
  <c r="I21" i="12" s="1"/>
  <c r="J21" i="12" s="1"/>
  <c r="O6" i="14" s="1"/>
  <c r="C22" i="12"/>
  <c r="I22" i="12" s="1"/>
  <c r="J22" i="12" s="1"/>
  <c r="N6" i="14" s="1"/>
  <c r="C18" i="12"/>
  <c r="I18" i="12" s="1"/>
  <c r="J18" i="12" s="1"/>
  <c r="R6" i="14" s="1"/>
  <c r="C33" i="12"/>
  <c r="I33" i="12" s="1"/>
  <c r="J33" i="12" s="1"/>
  <c r="Q8" i="14" s="1"/>
  <c r="C35" i="12"/>
  <c r="I35" i="12" s="1"/>
  <c r="J35" i="12" s="1"/>
  <c r="O8" i="14" s="1"/>
  <c r="C36" i="12"/>
  <c r="I36" i="12" s="1"/>
  <c r="J36" i="12" s="1"/>
  <c r="N8" i="14" s="1"/>
  <c r="I16" i="12"/>
  <c r="J16" i="12" s="1"/>
  <c r="T6" i="14" s="1"/>
  <c r="C4" i="14"/>
  <c r="C47" i="12"/>
  <c r="I47" i="12" s="1"/>
  <c r="J47" i="12" s="1"/>
  <c r="Q10" i="14" s="1"/>
  <c r="C48" i="12"/>
  <c r="I48" i="12" s="1"/>
  <c r="J48" i="12" s="1"/>
  <c r="P10" i="14" s="1"/>
  <c r="C50" i="12"/>
  <c r="I50" i="12" s="1"/>
  <c r="J50" i="12" s="1"/>
  <c r="N10" i="14" s="1"/>
  <c r="C46" i="12"/>
  <c r="I46" i="12" s="1"/>
  <c r="J46" i="12" s="1"/>
  <c r="R10" i="14" s="1"/>
  <c r="C49" i="12"/>
  <c r="I49" i="12" s="1"/>
  <c r="J49" i="12" s="1"/>
  <c r="O10" i="14" s="1"/>
  <c r="C44" i="12"/>
  <c r="C43" i="12"/>
  <c r="I43" i="12" s="1"/>
  <c r="J43" i="12" s="1"/>
  <c r="N9" i="14" s="1"/>
  <c r="C38" i="12"/>
  <c r="I38" i="12" s="1"/>
  <c r="J38" i="12" s="1"/>
  <c r="S9" i="14" s="1"/>
  <c r="C39" i="12"/>
  <c r="I39" i="12" s="1"/>
  <c r="J39" i="12" s="1"/>
  <c r="R9" i="14" s="1"/>
  <c r="C40" i="12"/>
  <c r="I40" i="12" s="1"/>
  <c r="J40" i="12" s="1"/>
  <c r="Q9" i="14" s="1"/>
  <c r="C37" i="12"/>
  <c r="C42" i="12"/>
  <c r="I42" i="12" s="1"/>
  <c r="J42" i="12" s="1"/>
  <c r="O9" i="14" s="1"/>
  <c r="C41" i="12"/>
  <c r="I41" i="12" s="1"/>
  <c r="J41" i="12" s="1"/>
  <c r="P9" i="14" s="1"/>
  <c r="C31" i="12"/>
  <c r="I31" i="12" s="1"/>
  <c r="J31" i="12" s="1"/>
  <c r="S8" i="14" s="1"/>
  <c r="C30" i="12"/>
  <c r="C32" i="12"/>
  <c r="I32" i="12" s="1"/>
  <c r="J32" i="12" s="1"/>
  <c r="R8" i="14" s="1"/>
  <c r="I34" i="12"/>
  <c r="J34" i="12" s="1"/>
  <c r="P8" i="14" s="1"/>
  <c r="C6" i="12"/>
  <c r="C29" i="12"/>
  <c r="C24" i="12"/>
  <c r="C23" i="12"/>
  <c r="C6" i="14" s="1"/>
  <c r="C27" i="12"/>
  <c r="C25" i="12"/>
  <c r="C26" i="12"/>
  <c r="C28" i="12"/>
  <c r="C5" i="12"/>
  <c r="C7" i="12"/>
  <c r="C8" i="12"/>
  <c r="C3" i="12"/>
  <c r="C4" i="12"/>
  <c r="C2" i="12"/>
  <c r="B4" i="14" s="1"/>
  <c r="C15" i="12"/>
  <c r="C13" i="12"/>
  <c r="C12" i="12"/>
  <c r="C14" i="12"/>
  <c r="C11" i="12"/>
  <c r="C10" i="12"/>
  <c r="C9" i="12"/>
  <c r="C5" i="14" s="1"/>
  <c r="I30" i="12" l="1"/>
  <c r="J30" i="12" s="1"/>
  <c r="T8" i="14" s="1"/>
  <c r="C7" i="14"/>
  <c r="I44" i="12"/>
  <c r="J44" i="12" s="1"/>
  <c r="T10" i="14" s="1"/>
  <c r="D9" i="14"/>
  <c r="I37" i="12"/>
  <c r="J37" i="12" s="1"/>
  <c r="T9" i="14" s="1"/>
  <c r="C8" i="14"/>
  <c r="I9" i="12"/>
  <c r="J9" i="12" s="1"/>
  <c r="T5" i="14" s="1"/>
  <c r="I4" i="12"/>
  <c r="J4" i="12" s="1"/>
  <c r="R4" i="14" s="1"/>
  <c r="I27" i="12"/>
  <c r="J27" i="12" s="1"/>
  <c r="P7" i="14" s="1"/>
  <c r="I10" i="12"/>
  <c r="J10" i="12" s="1"/>
  <c r="S5" i="14" s="1"/>
  <c r="I3" i="12"/>
  <c r="J3" i="12" s="1"/>
  <c r="S4" i="14" s="1"/>
  <c r="I23" i="12"/>
  <c r="J23" i="12" s="1"/>
  <c r="T7" i="14" s="1"/>
  <c r="I11" i="12"/>
  <c r="J11" i="12" s="1"/>
  <c r="R5" i="14" s="1"/>
  <c r="I8" i="12"/>
  <c r="J8" i="12" s="1"/>
  <c r="N4" i="14" s="1"/>
  <c r="I24" i="12"/>
  <c r="J24" i="12" s="1"/>
  <c r="S7" i="14" s="1"/>
  <c r="I14" i="12"/>
  <c r="J14" i="12" s="1"/>
  <c r="O5" i="14" s="1"/>
  <c r="I7" i="12"/>
  <c r="J7" i="12" s="1"/>
  <c r="O4" i="14" s="1"/>
  <c r="I29" i="12"/>
  <c r="J29" i="12" s="1"/>
  <c r="N7" i="14" s="1"/>
  <c r="I12" i="12"/>
  <c r="J12" i="12" s="1"/>
  <c r="Q5" i="14" s="1"/>
  <c r="I5" i="12"/>
  <c r="J5" i="12" s="1"/>
  <c r="Q4" i="14" s="1"/>
  <c r="I6" i="12"/>
  <c r="J6" i="12" s="1"/>
  <c r="P4" i="14" s="1"/>
  <c r="I13" i="12"/>
  <c r="J13" i="12" s="1"/>
  <c r="P5" i="14" s="1"/>
  <c r="I28" i="12"/>
  <c r="J28" i="12" s="1"/>
  <c r="O7" i="14" s="1"/>
  <c r="I15" i="12"/>
  <c r="J15" i="12" s="1"/>
  <c r="N5" i="14" s="1"/>
  <c r="I26" i="12"/>
  <c r="J26" i="12" s="1"/>
  <c r="Q7" i="14" s="1"/>
  <c r="I2" i="12"/>
  <c r="J2" i="12" s="1"/>
  <c r="T4" i="14" s="1"/>
  <c r="I25" i="12"/>
  <c r="J25" i="12" s="1"/>
  <c r="R7" i="14" s="1"/>
  <c r="H11" i="11"/>
  <c r="H10" i="11"/>
  <c r="H9" i="11"/>
  <c r="H8" i="11"/>
  <c r="H7" i="11"/>
  <c r="G11" i="11"/>
  <c r="G9" i="11"/>
  <c r="G8" i="11"/>
  <c r="S6" i="11" l="1"/>
  <c r="S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tc={09FE93D1-471D-4320-A2F6-24FBA0D1D889}</author>
    <author>tc={D25DF15C-1F30-4EB9-89FA-84B09B75E356}</author>
    <author>tc={1057AD0D-089C-4426-AF9D-2635160B425F}</author>
  </authors>
  <commentList>
    <comment ref="G2" authorId="0" shapeId="0" xr:uid="{09FE93D1-471D-4320-A2F6-24FBA0D1D889}">
      <text>
        <t>[Threaded comment]
Your version of Excel allows you to read this threaded comment; however, any edits to it will get removed if the file is opened in a newer version of Excel. Learn more: https://go.microsoft.com/fwlink/?linkid=870924
Comment:
    Assumes that the upholstery foam and upholstered stool were tested with the covering since Section 3.3 of Kemmlein says "These results suggest that emission of TCPP from the upholstery stool is influenced by diffusion through the covering material and by resulting sink effects."</t>
      </text>
    </comment>
    <comment ref="O2" authorId="1" shapeId="0" xr:uid="{D25DF15C-1F30-4EB9-89FA-84B09B75E356}">
      <text>
        <t>[Threaded comment]
Your version of Excel allows you to read this threaded comment; however, any edits to it will get removed if the file is opened in a newer version of Excel. Learn more: https://go.microsoft.com/fwlink/?linkid=870924
Comment:
    Single-family detached residence from EFH Table 19-6</t>
      </text>
    </comment>
    <comment ref="P2" authorId="2" shapeId="0" xr:uid="{1057AD0D-089C-4426-AF9D-2635160B425F}">
      <text>
        <t>[Threaded comment]
Your version of Excel allows you to read this threaded comment; however, any edits to it will get removed if the file is opened in a newer version of Excel. Learn more: https://go.microsoft.com/fwlink/?linkid=870924
Comment:
    Mean from Table 19-1</t>
      </text>
    </comment>
  </commentList>
</comments>
</file>

<file path=xl/sharedStrings.xml><?xml version="1.0" encoding="utf-8"?>
<sst xmlns="http://schemas.openxmlformats.org/spreadsheetml/2006/main" count="3944" uniqueCount="325">
  <si>
    <t>Tab</t>
  </si>
  <si>
    <t>Description</t>
  </si>
  <si>
    <t>Extracted Data</t>
  </si>
  <si>
    <t>Calculations</t>
  </si>
  <si>
    <t>Study Name (in Litstream)</t>
  </si>
  <si>
    <t>Litstream ID</t>
  </si>
  <si>
    <t>Scenario Description</t>
  </si>
  <si>
    <t>Product / Source Name</t>
  </si>
  <si>
    <t>Experiment Type (from pulldown menu)</t>
  </si>
  <si>
    <t>If Other, Experiment Type</t>
  </si>
  <si>
    <t>Location</t>
  </si>
  <si>
    <t>Purchasing Date Range</t>
  </si>
  <si>
    <t>Test Conditions</t>
  </si>
  <si>
    <t>Matrix Migrating To</t>
  </si>
  <si>
    <t>Extraction Methods</t>
  </si>
  <si>
    <t>Analytical Method</t>
  </si>
  <si>
    <t>Scenario Notes</t>
  </si>
  <si>
    <t>OFR Subclass (from pulldown menu)</t>
  </si>
  <si>
    <t>Study Reported Chemical Name</t>
  </si>
  <si>
    <t>Standardized Chemical Name (from pulldown menu)</t>
  </si>
  <si>
    <t>Study Reported Chemical Abbreviation</t>
  </si>
  <si>
    <t>Is the DF 0, &gt;0, or NR? (from pulldown menu)</t>
  </si>
  <si>
    <t>DF Value</t>
  </si>
  <si>
    <t>DF Source</t>
  </si>
  <si>
    <t>LOD Value</t>
  </si>
  <si>
    <t>LOD Units (from pulldown menu)</t>
  </si>
  <si>
    <t>If Other, LOD Units</t>
  </si>
  <si>
    <t>LOQ Value</t>
  </si>
  <si>
    <t>LOQ Unit (from pulldown menu)</t>
  </si>
  <si>
    <t>If Other, LOQ Units</t>
  </si>
  <si>
    <t>Notes on DF, LOD, LOQ</t>
  </si>
  <si>
    <t>Stat Name</t>
  </si>
  <si>
    <t>Stat Type (from pulldown list)</t>
  </si>
  <si>
    <t>Stat Estimate</t>
  </si>
  <si>
    <t>Stat Units (from pulldown menu)</t>
  </si>
  <si>
    <t>Final Stat Unit</t>
  </si>
  <si>
    <t>Sample n</t>
  </si>
  <si>
    <t>Stat Notes</t>
  </si>
  <si>
    <t>Overall Notes</t>
  </si>
  <si>
    <t>Kemmlein, 2003</t>
  </si>
  <si>
    <t>2Env_10217</t>
  </si>
  <si>
    <t>Insulating board (high density) emission</t>
  </si>
  <si>
    <t>Polyisocyanurate insulating boards (80 g/l)</t>
  </si>
  <si>
    <t>Product Emissions</t>
  </si>
  <si>
    <t/>
  </si>
  <si>
    <t>Germany</t>
  </si>
  <si>
    <t>Not reported</t>
  </si>
  <si>
    <t>Glass cells with volumes of 0.001-, 0.02-m3 glass dessicators, and 1-m3 standard VOC-emission test chambers (inner chamber: electropolished, stainless steel) were used for emission measurements (Fig. 1). Operating conditions were controlled at 2370.1C and 5073% RH (Jann and Wilke, 1999; Wilke et al., 2003). To simulate operating conditions of the printed circuit board (see Section 2.2), the 0.02-m3 emission test chamber was heated to 6070.1C (873% RH). The PC systems (see Section 2.2) were run continuously at standard temperature (23C) and humidity (50%). Active air sampling was done using glass tubes (25 cm X 12 mm i.d. X 14 mm o.d.) equipped with one or two polyurethane foam (PUF) plugs (12 mm diameter X 5 cm long) to which FRs adsorb. The sample volume drawn through the plugs varied between 2.5 and 40 m3 (Table 1) with an air flow between 15 and 100 lh-1 (WISA-membrane pump, ASF Thomas Industries GmbH &amp; Co. KG). Plugs were removed for recovery of sorbed FR and subsequent analysis. Methyl-parathion dissolved in acetone was used as an internalstandard. For the determination of TEP, glass tubes (17.8 cm X 4 mm i.d.) filled with 200 mg TENAXs-TA (60–80 mesh) (sample volume: 1 l; air flow: 100 ml min-1) were used.</t>
  </si>
  <si>
    <t>Ultra sonic</t>
  </si>
  <si>
    <t>GC-MS (gas chromatography mass spectrometry)</t>
  </si>
  <si>
    <t>PHOP</t>
  </si>
  <si>
    <t>Tris (2-chloro-isopropyl)phosphate</t>
  </si>
  <si>
    <t>Tris(2-chloroisopropyl)phosphate</t>
  </si>
  <si>
    <t>TCPP</t>
  </si>
  <si>
    <t>NR</t>
  </si>
  <si>
    <t>Extractor Calculated</t>
  </si>
  <si>
    <t>3-10.5</t>
  </si>
  <si>
    <t>ng/m3</t>
  </si>
  <si>
    <t>10-35</t>
  </si>
  <si>
    <t>LOD source: page 5, paragraph 4. LOQ source: page 5, paragraph 4.</t>
  </si>
  <si>
    <t>SER(a)</t>
  </si>
  <si>
    <t>Point</t>
  </si>
  <si>
    <t>Other</t>
  </si>
  <si>
    <t>ug/m2/hr</t>
  </si>
  <si>
    <t xml:space="preserve">Source: Table 5. Stat unit: ug/m2/hr; Calculated from equation a: integrated emission concentration plus total mass on chamber walls divided by total test period times sample surface area. </t>
  </si>
  <si>
    <t>SER(b)</t>
  </si>
  <si>
    <t>Source: Table 5. Stat unit: ug/m2/hr; Calculated from equation b: estimated equilibrium concentration times area-specific air flow rate.</t>
  </si>
  <si>
    <t>Insulating board (low density) emission</t>
  </si>
  <si>
    <t>Polyisocyanurate insulating boards (30 g/l)</t>
  </si>
  <si>
    <t>Assembly foam (rough, new) emission</t>
  </si>
  <si>
    <t>New rough surface assembly foam</t>
  </si>
  <si>
    <t>Assembly foam (rough, stored) emission</t>
  </si>
  <si>
    <t>Stored rough surface assembly foam</t>
  </si>
  <si>
    <t>Assembly foam (smooth, new) emission</t>
  </si>
  <si>
    <t>New smooth surface assembly foam</t>
  </si>
  <si>
    <t>Assembly foam (smooth, stored) emission</t>
  </si>
  <si>
    <t>Stored smooth surface assembly foam</t>
  </si>
  <si>
    <t>Upholstery stool emission</t>
  </si>
  <si>
    <t>Upholstery stool</t>
  </si>
  <si>
    <t>Upholstery foam emission</t>
  </si>
  <si>
    <t>Upholstery foam</t>
  </si>
  <si>
    <t>Mattress emission</t>
  </si>
  <si>
    <t>Mattress</t>
  </si>
  <si>
    <t>NA</t>
  </si>
  <si>
    <t>TCIPP</t>
  </si>
  <si>
    <t>Above 0</t>
  </si>
  <si>
    <t>&gt;0</t>
  </si>
  <si>
    <t>Study Reported</t>
  </si>
  <si>
    <t>Tris(2-chloroethyl) phosphate</t>
  </si>
  <si>
    <t>TCEP</t>
  </si>
  <si>
    <t>Japan</t>
  </si>
  <si>
    <t>Arithmetic Mean</t>
  </si>
  <si>
    <t>Std. Deviation</t>
  </si>
  <si>
    <t>Table 1</t>
  </si>
  <si>
    <t>Tokumura, 2019</t>
  </si>
  <si>
    <t>2Env_00923</t>
  </si>
  <si>
    <t>Emissions from curtains to air</t>
  </si>
  <si>
    <t>polyester curtain samples</t>
  </si>
  <si>
    <t>2014</t>
  </si>
  <si>
    <t>"PFR emissions from the polyester curtain samples were measured by means of a standard emission microchamber method (ISO, 2011), with some modifications Briefly a cubic stainless-steel container (10 cm×10 cm × 5 cm height) was used as an emission cell (Yamashita et al., 2010). Pieces of polyurethane foam (PUF) (90mm diameter, 10mm thickness, SIBATA, Saitama, Japan) were attached to the lid of the emission cell to adsorb the PFRs emitted from the curtains. The emission cell was placed on each curtain in a constant-temperature oven (20 °C) for a predetermined time (48, 72, 168 h), and then the foam was removed for analysis of the emitted PFRs."</t>
  </si>
  <si>
    <t>Air</t>
  </si>
  <si>
    <t>"Foam with surrogate standards was ultrasonically extracted in 30 mL of acetone for 30 min."</t>
  </si>
  <si>
    <t>"The standard emission microchamber method involves heating the microchamber to recover and sample the SVOCs adsorbed on the microchamber wall after the emission test (ISO, 2011), but because some PFRs undergo thermal decomposition, we collected PFRs ad?sorbed on the inner wall of the stainless-steel container by washing it with 10 mL of acetone and analyzing the acetone solutions. Triplicate indirect migration experiments were conducted under each set of op?erating conditions."</t>
  </si>
  <si>
    <t>Tris(1,3-dichloroisopropyl) phosphate</t>
  </si>
  <si>
    <t>Tris(1,3-dichloro-2-propyl) phosphate</t>
  </si>
  <si>
    <t>TDCPP</t>
  </si>
  <si>
    <t>&lt;2000</t>
  </si>
  <si>
    <t>ng/g</t>
  </si>
  <si>
    <t>DF: NR, but the study implies that it's &gt;0; LOD: text in section 2.1. LOQ: NR.</t>
  </si>
  <si>
    <t>Curtain 5 at 0 hour</t>
  </si>
  <si>
    <t>ug/m2</t>
  </si>
  <si>
    <t>Table S2</t>
  </si>
  <si>
    <t>Curtain 5 at 48 hour</t>
  </si>
  <si>
    <t>Curtain 5 at 72 hour</t>
  </si>
  <si>
    <t>Curtain 5 at 168 hour</t>
  </si>
  <si>
    <t>Curtain 8 at 0 hour</t>
  </si>
  <si>
    <t>Curtain 8 at 24 hour</t>
  </si>
  <si>
    <t>Curtain 8 at 48 hour</t>
  </si>
  <si>
    <t>Curtain 8 at 72 hour</t>
  </si>
  <si>
    <t>Curtain 8 at 120 hour</t>
  </si>
  <si>
    <t>Curtain 8 at 168 hour</t>
  </si>
  <si>
    <t>Curtain 8 at 0 hour at 20 °C</t>
  </si>
  <si>
    <t>Table S3</t>
  </si>
  <si>
    <t>Curtain 8 at 0 hour at 60 °C</t>
  </si>
  <si>
    <t>Curtain 8 at 6 hour at 60 °C</t>
  </si>
  <si>
    <t>Curtain 8 at 24 hour at 20 °C</t>
  </si>
  <si>
    <t>Curtain 8 at 48 hour at 20 °C</t>
  </si>
  <si>
    <t>Curtain 8 at 48 hour at 60 °C</t>
  </si>
  <si>
    <t>Curtain 8 at 72 hour at 20 °C</t>
  </si>
  <si>
    <t>Curtain 8 at 72 hour at 60 °C</t>
  </si>
  <si>
    <t>Curtain 8 at 120 hour at 20 °C</t>
  </si>
  <si>
    <t>Curtain 8 at 168 hour at 20 °C</t>
  </si>
  <si>
    <t>Curtain 5, pseudo-zero-order rate constant, k'</t>
  </si>
  <si>
    <t>Curtain 8, pseudo-zero-order rate constant, k'</t>
  </si>
  <si>
    <t>tris(1,3-dichloro-2-propyl) phosphate</t>
  </si>
  <si>
    <t>Chemical</t>
  </si>
  <si>
    <t>Experimental Notes</t>
  </si>
  <si>
    <t>23C, 50% RH</t>
  </si>
  <si>
    <t>Notes</t>
  </si>
  <si>
    <t>Full Citation</t>
  </si>
  <si>
    <t>Env_10217</t>
  </si>
  <si>
    <t>Kemmlein, S; Hahn, O; Jann, O. (2003) Emissions of organophosphate and brominated flame retardants from selected consumer products and building materials. Atmospheric Enviroment, 37: 5485-5493. doi:10.1016/j.atmosenv.2003.09.025</t>
  </si>
  <si>
    <t>Env_00923</t>
  </si>
  <si>
    <t>Tokumura, M; Ogo, S; Kume, K; Muramatsu, K; Wang, Q; Miyake, Y; Amagai, T; Makino, M. (2019) Comparison of rates of direct and indirect migration of phosphorus flame retardants from flame-retardant-treated polyester curtains to indoor dust. Ecotoxicology and Environmental Safety, 169: 464-469. https://doi.org/10.1016/j.ecoenv.2018.11.052</t>
  </si>
  <si>
    <t>SER calculated from Ceq * q, where Ceq = estimated equilibrium concentration [ug/m3] and q = area-specific air flow rate [m3/m2/hr]</t>
  </si>
  <si>
    <t>Area Specific Emission Rates (SER)
(ug/m2/hr)</t>
  </si>
  <si>
    <t>SER calculated from mtot / (ttot * A), where mtot = total integrated emission concentration + total mass on chamber walls [ug], ttot = total test period [hr], and A = sample surface area [m2]</t>
  </si>
  <si>
    <t>Time (h)</t>
  </si>
  <si>
    <t>(Curtain 5)</t>
  </si>
  <si>
    <t>(Curtain 8)</t>
  </si>
  <si>
    <t>(Curtain 12)</t>
  </si>
  <si>
    <t>–</t>
  </si>
  <si>
    <t>6.2±0.66</t>
  </si>
  <si>
    <t>2.3±0.25</t>
  </si>
  <si>
    <t>7.2±1.4</t>
  </si>
  <si>
    <t>2.8±0.77</t>
  </si>
  <si>
    <t>4.1±0.39</t>
  </si>
  <si>
    <t>12±2.3</t>
  </si>
  <si>
    <t>4.8±0.28</t>
  </si>
  <si>
    <t>19±2.6</t>
  </si>
  <si>
    <t>6.9±0.54</t>
  </si>
  <si>
    <t>31±1.3</t>
  </si>
  <si>
    <t>9.9±2.3</t>
  </si>
  <si>
    <t>Table S2. Emission rates of phosphorus flame retardants (PFRs) from treated polyester curtains.</t>
  </si>
  <si>
    <r>
      <t>TDCPP</t>
    </r>
    <r>
      <rPr>
        <vertAlign val="superscript"/>
        <sz val="11"/>
        <rFont val="Calibri"/>
        <family val="2"/>
        <scheme val="minor"/>
      </rPr>
      <t>*1</t>
    </r>
  </si>
  <si>
    <r>
      <t>Area-specific amount of PFR emitted (μg m</t>
    </r>
    <r>
      <rPr>
        <vertAlign val="superscript"/>
        <sz val="11"/>
        <rFont val="Calibri"/>
        <family val="2"/>
        <scheme val="minor"/>
      </rPr>
      <t>–2</t>
    </r>
    <r>
      <rPr>
        <sz val="11"/>
        <rFont val="Calibri"/>
        <family val="2"/>
        <scheme val="minor"/>
      </rPr>
      <t>)</t>
    </r>
  </si>
  <si>
    <t>Flux (ug/m2/hr)</t>
  </si>
  <si>
    <t>Emissions from curtains to air, Curtain 5</t>
  </si>
  <si>
    <t>Emissions from curtains to air, Curtain 8</t>
  </si>
  <si>
    <t>20C</t>
  </si>
  <si>
    <t>Liang, 2019</t>
  </si>
  <si>
    <t>2Env_00413</t>
  </si>
  <si>
    <t>Material-phase diffusion coefficient (Dm) at 23C</t>
  </si>
  <si>
    <t>Polyisocyanurate (PIR) foam</t>
  </si>
  <si>
    <t>Diffusion/Partition coefficients</t>
  </si>
  <si>
    <t>United States</t>
  </si>
  <si>
    <t>Two pieces of PIR foam (4.5 cm diameter and 3.97 mm thickness) were placed at the bottom and top of a 44 mL Silicosteel®-coated stainless steel microchamber (Model m-CTE, Markes International, Llantrisant, UK). Prior to the test, the empty micro-chamber was connected to dry clean air and background samples were collected to determine any evidence of contamination. Duplicate tests were conducted under each test condition using two micro chambers simultaneously with dry clean air at approximate 200 mL/min for 500 e 600 h. Polyurethane foam (PUF) (pre-cleaned and certified, Supelco, St. Louis, MO, USA) samples were collected at the exhaust of each chamber to monitor the gas-phase concentrations of emitted OPEFRs. The tests were conducted at controlled temperatures of 23 ± 1, 35 ± 1, and 55 ± 1 C separately.</t>
  </si>
  <si>
    <t>After PUF sample collection, each PUF cartridge was capped in a glass holder, wrapped in aluminum foil, placed in a sealable plastic bag, and refrigerated at 4 C until analysis. PUF samples and PIR foam extraction and analysis followed the methods described in Liang et al. (2018a)</t>
  </si>
  <si>
    <t>PUF samples and PIR foam extraction and analysis followed the methods described in Liang et al. (2018a)</t>
  </si>
  <si>
    <t>TDCIPP results at 23 and 35 C are not presented because the measured concentrations were below the lowest calibration concentration</t>
  </si>
  <si>
    <t>tris(2-chloroethyl) phosphate</t>
  </si>
  <si>
    <t>Dm, Chamber 1</t>
  </si>
  <si>
    <t>m2/hr</t>
  </si>
  <si>
    <t>Table 3 presents correlations to estimate Dm and Kma for TCEP and TCIPP in PIR foam materials at different temperatures.</t>
  </si>
  <si>
    <t>Dm, Chamber 2</t>
  </si>
  <si>
    <t>tris(1-chloro-2- propyl) phosphate</t>
  </si>
  <si>
    <t>Material-phase diffusion coefficient (Dm) at 35C</t>
  </si>
  <si>
    <t>Material-phase diffusion coefficient (Dm) at 55C</t>
  </si>
  <si>
    <t>TDCIPP</t>
  </si>
  <si>
    <t>Material/air diffusion coefficient (Kma) at 23C</t>
  </si>
  <si>
    <t>Kma, Chamber 1</t>
  </si>
  <si>
    <t>dimensionless</t>
  </si>
  <si>
    <t>Kma, Chamber 2</t>
  </si>
  <si>
    <t>Material/air diffusion coefficient (Kma) at 35C</t>
  </si>
  <si>
    <t>Material/air diffusion coefficient (Kma) at 55C</t>
  </si>
  <si>
    <t>Zhang, 2022</t>
  </si>
  <si>
    <t>2Env_00145</t>
  </si>
  <si>
    <t>Customized polyisocyanurate rigid (PIR) foam materials under ventilated conditions</t>
  </si>
  <si>
    <t>polyisocyanurate rigid (PIR) foam materials</t>
  </si>
  <si>
    <t>We analyze the SVOC emission characteristics by using the experimental data in prior studies conducted by U.S. EPA with the hybrid optimization method. Liang et al. (2019) measured the emissions of several SVOCs, focusing on TCEP, TCIPP, and tris(1,3-dichloro-2-propyl) phosphate (TDCIPP) from customized polyisocyanurate rigid (PIR) foam materials under ventilated conditions. The chamber size, material dimensions, and test conditions were directly extracted from this reference. As an example, we use the measured gas-phase SVOC concentrations in microchamber 1 for analysis. The SVOC emission behaviors can be described by equation (8) developed in Section 2.</t>
  </si>
  <si>
    <t>Used a hybrid optimization method and secondary data from Liang et al. 2019 to determine the key parameters (C0, Dm, and Kma)</t>
  </si>
  <si>
    <t>DF source: table S5</t>
  </si>
  <si>
    <t>diffusion coefficient (Dm) at 23C</t>
  </si>
  <si>
    <t>m2/s</t>
  </si>
  <si>
    <t xml:space="preserve">Table S5. Temperature: 23 degrees Celsius </t>
  </si>
  <si>
    <t>Data used for the model is secondary data from a previous study (Liang et al., 2019). Parameters found using Hybrid optimization method.</t>
  </si>
  <si>
    <t>diffusion coefficient (Dm) at 35C</t>
  </si>
  <si>
    <t xml:space="preserve">Table S5. Temperature: 35 degrees Celsius </t>
  </si>
  <si>
    <t>diffusion coefficient (Dm) at 55C</t>
  </si>
  <si>
    <t xml:space="preserve">Table S5. Temperature: 55 degrees Celsius </t>
  </si>
  <si>
    <t>material/air partition coefficient (Kma) at 23C</t>
  </si>
  <si>
    <t>material/air partition coefficient (Kma) at 35C</t>
  </si>
  <si>
    <t>material/air partition coefficient (Kma) at 55C</t>
  </si>
  <si>
    <t>initial emittable  concentration (C0) at 23C</t>
  </si>
  <si>
    <t>ug/m3</t>
  </si>
  <si>
    <t>initial emittable  concentration (C0) at 35C</t>
  </si>
  <si>
    <t>initial emittable  concentration (C0) at 55C</t>
  </si>
  <si>
    <t>tris(1-chloro-2-propyl) phosphate</t>
  </si>
  <si>
    <t>diffusion coefficient (Dm)</t>
  </si>
  <si>
    <t>material/air partition coefficient (Kma)</t>
  </si>
  <si>
    <t xml:space="preserve">tris(1,3-dichloro-2-propyl) phosphate </t>
  </si>
  <si>
    <t>Room Volume (m3)</t>
  </si>
  <si>
    <t>Ventilation Rate (1/hr)</t>
  </si>
  <si>
    <t>Ventilation Flow Rate (m3/hr)</t>
  </si>
  <si>
    <t>Surface Area of Article (m2)</t>
  </si>
  <si>
    <t>Data Extracted</t>
  </si>
  <si>
    <t>Initial Material-Phase Concentration (Co; ug/m3)</t>
  </si>
  <si>
    <t>Material-Phase Diffusion Coefficient (m2/hr)</t>
  </si>
  <si>
    <t xml:space="preserve">Material-Air Partition Coefficient </t>
  </si>
  <si>
    <t>23C</t>
  </si>
  <si>
    <t>Env_00413</t>
  </si>
  <si>
    <t>Env_00145</t>
  </si>
  <si>
    <t>Liang, YR; Liu, XY; Allen, MR. (2019) The influence of temperature on the emissions of organophosphate ester flame retardants from polyisocyanurate foam: Measurement and modeling. Chemosphere, 233: 347-354. https://doi.org/10.1016/j.chemosphere.2019.05.289</t>
  </si>
  <si>
    <t>Zhang, X; Wang, H; Xu, B; Wang, H; Wang, Y; Yang, T; Tan, Y; Xiong, J; Liu, X. (2022) Predicting the emissions of VOCs/SVOCs in source and sink materials: Development of analytical model and determination of the key parameters. Environment International, 160: 107064. https://doi.org/10.1016/j.envint.2021.107064</t>
  </si>
  <si>
    <t>Material-Phase Diffusion Coefficient (m2/s)</t>
  </si>
  <si>
    <t>Curtain 5 =</t>
  </si>
  <si>
    <t>Curtain 8 =</t>
  </si>
  <si>
    <t>Estimated steady state values</t>
  </si>
  <si>
    <t>No details provided on the product; assume this is used around doors and windows and there is one door and 8 windows. (https://www.randmqualitywindowsanddoors.com/6-fun-facts-about-your-homes-windows-you-might-not-know/#:~:text=Your%20windows%20take%20up%20a,of%20the%20total%20wall%20space.)  Standard door size of 80x36 in (https://www.windowworldsouthernnevada.com/article/standard-door-width-length-guide) and standard window size of 28x44 in (https://www.pella.com/ideas/windows/standard-window-sizes/#:~:text=While%20there%20are%20many%20standard,by%204%20feet%20tall%20(2840)). Estimated thickness of assembly foam to be 0.5 in</t>
  </si>
  <si>
    <r>
      <t>Area-specific amount of PFR emitted (μg m</t>
    </r>
    <r>
      <rPr>
        <vertAlign val="superscript"/>
        <sz val="11"/>
        <rFont val="Calibri"/>
        <family val="2"/>
        <scheme val="minor"/>
      </rPr>
      <t>–2</t>
    </r>
    <r>
      <rPr>
        <sz val="11"/>
        <rFont val="Calibri"/>
        <family val="2"/>
        <scheme val="minor"/>
      </rPr>
      <t>) (average ± standard deviation)</t>
    </r>
  </si>
  <si>
    <r>
      <t>TCsP</t>
    </r>
    <r>
      <rPr>
        <vertAlign val="superscript"/>
        <sz val="11"/>
        <rFont val="Calibri"/>
        <family val="2"/>
        <scheme val="minor"/>
      </rPr>
      <t>*2</t>
    </r>
  </si>
  <si>
    <t>ICF Added</t>
  </si>
  <si>
    <t>Study Information</t>
  </si>
  <si>
    <t>Clean Data</t>
  </si>
  <si>
    <t>Tokamura Data</t>
  </si>
  <si>
    <t>Standardized Chemical Name</t>
  </si>
  <si>
    <t>Pooled CT Personal Air Concentration
(ng/m3)</t>
  </si>
  <si>
    <t>Age Group</t>
  </si>
  <si>
    <t>Inhalation Rate
(m3/hr)</t>
  </si>
  <si>
    <t>Fraction Absorbed</t>
  </si>
  <si>
    <t>Body Weight 
(kg)</t>
  </si>
  <si>
    <t>Inhalation Absorbed Dose
(ng/kg/day)</t>
  </si>
  <si>
    <t>Inhalation Absorbed Dose
(mg/kg/day)</t>
  </si>
  <si>
    <t>Adult (≥21 years)</t>
  </si>
  <si>
    <t>Youth (16-20 years)</t>
  </si>
  <si>
    <t>Youth (11-15 years)</t>
  </si>
  <si>
    <t>Child (6-10 years)</t>
  </si>
  <si>
    <t>Small Child (3-5 years)</t>
  </si>
  <si>
    <t>Infant (1-2 years)</t>
  </si>
  <si>
    <t>Infant (&lt;1 year)</t>
  </si>
  <si>
    <t>Product</t>
  </si>
  <si>
    <t>Surface assembly foam</t>
  </si>
  <si>
    <t>Polyester curtains</t>
  </si>
  <si>
    <t>Pooled CT Values</t>
  </si>
  <si>
    <t>&lt;1 yr</t>
  </si>
  <si>
    <t>1-2 yrs</t>
  </si>
  <si>
    <t>3-5 yrs</t>
  </si>
  <si>
    <t>6-10 yrs</t>
  </si>
  <si>
    <t>11-15 yrs</t>
  </si>
  <si>
    <t>16-20 yrs</t>
  </si>
  <si>
    <t>Fraction Time Spent at Home</t>
  </si>
  <si>
    <t>This file provides the product emissions data/parameters used and the corresponding dose calculations.</t>
  </si>
  <si>
    <t>Product emissions data extracted from literature</t>
  </si>
  <si>
    <t>Doses</t>
  </si>
  <si>
    <t>Steady State Air Concentration
(ug/m3)</t>
  </si>
  <si>
    <t>Steady State Air Concentration
(ng/m3)</t>
  </si>
  <si>
    <t>Pooled Steady State Air Concentration
(ng/m3)</t>
  </si>
  <si>
    <t>Estimation of steady-state emission factor using SI data</t>
  </si>
  <si>
    <t>Figures</t>
  </si>
  <si>
    <t>Steady state air concentrations and doses by chemical-product</t>
  </si>
  <si>
    <t>CEM default surface area; also corresponds to surface area of wallpaper in EFH Table 19-13</t>
  </si>
  <si>
    <t>Assume 4 stools per household; assume cushioned stool, H 24 in, W 17 in, D 13in (https://www.homedepot.com/p/Nathan-James-Hylie-24-in-Beige-Fabric-Cushion-Light-Brown-Finish-Nailhead-Wood-Counter-Height-Bar-Stool-21303/306942823)</t>
  </si>
  <si>
    <t>Assume 3 sets of curtains for the bedrooms (each with 2 sides); surface area for an 84x52 in curtain</t>
  </si>
  <si>
    <t>Assume one queen size mattress (80in x 60in) and two twin mattresses (38 in x 75 in); assume mattress depth of 12 in</t>
  </si>
  <si>
    <t>Assume a sofa (80x36x30 in) and a loveseat (60x36x30 in)</t>
  </si>
  <si>
    <t>Cover Effect</t>
  </si>
  <si>
    <t>Sink Effect</t>
  </si>
  <si>
    <t>Plaisance, 2022</t>
  </si>
  <si>
    <t>Upholstered chair cushions</t>
  </si>
  <si>
    <t>Measured air concentrations from upholstered new chair cushions (room B10)</t>
  </si>
  <si>
    <t>Modeled concentrations from upholstered new chair cushions (room B10)</t>
  </si>
  <si>
    <t>Measured air concentrations from upholstered chair cushions that have undergone mechanical aging (room B9)</t>
  </si>
  <si>
    <t>Modeled air concentrations from upholstered chair cushions that have undergone mechanical aging (room B9)</t>
  </si>
  <si>
    <t>Polyisocyanurate insulating boards</t>
  </si>
  <si>
    <t>Polyisocyanurate foam</t>
  </si>
  <si>
    <t>Liang, 2018</t>
  </si>
  <si>
    <t>PIR foam material</t>
  </si>
  <si>
    <t>PIR foam material microchamber emission test</t>
  </si>
  <si>
    <t>PIR foam material diffusive sampling test</t>
  </si>
  <si>
    <t>PIR foam material dual small chamber sorption test</t>
  </si>
  <si>
    <t>Braish, 2022</t>
  </si>
  <si>
    <t>Polyurethane foam</t>
  </si>
  <si>
    <t>Upholstered furniture</t>
  </si>
  <si>
    <t>PIR foam</t>
  </si>
  <si>
    <t>PIR insulating boards</t>
  </si>
  <si>
    <t>This tab includes the full citation for studies used.</t>
  </si>
  <si>
    <t>Figures for (i) air concentration and (ii) dose by product.</t>
  </si>
  <si>
    <t>Clean data and calculation of steady-state air concentrations.</t>
  </si>
  <si>
    <t>Exposure calculations.</t>
  </si>
  <si>
    <t>Mass Transfer Coefficient Across the Source
(m/hr)</t>
  </si>
  <si>
    <t>Braisch</t>
  </si>
  <si>
    <t>≥21 yrs</t>
  </si>
  <si>
    <r>
      <t>y</t>
    </r>
    <r>
      <rPr>
        <b/>
        <vertAlign val="subscript"/>
        <sz val="11"/>
        <color theme="1"/>
        <rFont val="Aptos Narrow"/>
        <family val="2"/>
      </rPr>
      <t>0</t>
    </r>
    <r>
      <rPr>
        <b/>
        <sz val="11"/>
        <color theme="1"/>
        <rFont val="Aptos Narrow"/>
        <family val="2"/>
      </rPr>
      <t xml:space="preserve">
(ug/m3)</t>
    </r>
  </si>
  <si>
    <t>Braish, T. (2019) Development of sensitive analytical and measurement methods for characterizing 
the emissions of SVOCs from building and consumer materials into indoor air. Analytical chemistry. 
Université de Pau et des Pays de l’Adour. English. NNT:2019PAUU3039. https://tel.archives-ouvertes.fr/tel-02927151</t>
  </si>
  <si>
    <t>Liang, Y.; Liu, X.; Allen, MR. (2018) Measurements of parameters controlling the emissions of organophosphate flame retardants in indoor environments. Environmental Science &amp; Technology, 52: 5821-5829. http://dx.doi.org/10.1021/acs.est.8b00224</t>
  </si>
  <si>
    <t>Plaisance, HP.; Raffy, G.; Le Bot, B.; Bossanne, E.; Rawas, C.; Cardin, P.; Desauziers, V. (2022) Characteristics of Tris(chloropropyl)phosphate (TCPP) emission from upholstered furniture in offices and consequence of indoor air quality. Building and Environment, 219: 109156. https://doi.org/10.1016/j.buildenv.2022.109156</t>
  </si>
  <si>
    <t>Last updated: April 29, 2024</t>
  </si>
  <si>
    <t>Measured y0 from upholstered new chair cushions (room B10)</t>
  </si>
  <si>
    <t>Measured y0 from upholstered chair cushions that have undergone mechanical aging (room B9)</t>
  </si>
  <si>
    <t xml:space="preserve"> </t>
  </si>
  <si>
    <t>Direct measured concentration and dividing by 4 for lack of sink effect - avg of measured concentrations Room B10</t>
  </si>
  <si>
    <t>Direct measured concentration and dividing by 4 for lack of sink effect - avg of measured concentrations Room B9</t>
  </si>
  <si>
    <t>Modeled concentration from paper and dividing by 4 for lack of sink effect - avg of modeled concentrations Room B10</t>
  </si>
  <si>
    <t>Modeled concentration from paper and dividing by 4 for lack of sink effect - avg of modeled concentrations Room B19</t>
  </si>
  <si>
    <t>No details provided on the PIR foam product; assume this is not the same as PIR  insulating boards; assume surface area of 1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</si>
</sst>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E+00"/>
  </numFmts>
  <fonts count="10" x14ac:knownFonts="1">
    <font>
      <sz val="11"/>
      <color theme="1"/>
      <name val="Calibri"/>
      <family val="2"/>
      <scheme val="minor"/>
    </font>
    <font>
      <b/>
      <sz val="11"/>
      <color theme="1"/>
      <name val="Calibri"/>
      <family val="2"/>
      <scheme val="minor"/>
    </font>
    <font>
      <sz val="11"/>
      <name val="Calibri"/>
      <family val="2"/>
      <scheme val="minor"/>
    </font>
    <font>
      <vertAlign val="superscript"/>
      <sz val="11"/>
      <name val="Calibri"/>
      <family val="2"/>
      <scheme val="minor"/>
    </font>
    <font>
      <b/>
      <sz val="11"/>
      <name val="Calibri"/>
      <family val="2"/>
      <scheme val="minor"/>
    </font>
    <font>
      <b/>
      <sz val="11"/>
      <color theme="1"/>
      <name val="Aptos Narrow"/>
      <family val="2"/>
    </font>
    <font>
      <sz val="11"/>
      <color theme="1"/>
      <name val="Aptos Narrow"/>
      <family val="2"/>
    </font>
    <font>
      <b/>
      <vertAlign val="subscript"/>
      <sz val="11"/>
      <color theme="1"/>
      <name val="Aptos Narrow"/>
      <family val="2"/>
    </font>
    <font>
      <sz val="11"/>
      <name val="Aptos Narrow"/>
      <family val="2"/>
    </font>
    <font>
      <b/>
      <sz val="11"/>
      <color theme="0"/>
      <name val="Aptos Narrow"/>
      <family val="2"/>
    </font>
  </fonts>
  <fills count="10">
    <fill>
      <patternFill patternType="none"/>
    </fill>
    <fill>
      <patternFill patternType="gray125"/>
    </fill>
    <fill>
      <patternFill patternType="solid">
        <fgColor theme="8" tint="0.79998168889431442"/>
        <bgColor indexed="64"/>
      </patternFill>
    </fill>
    <fill>
      <patternFill patternType="solid">
        <fgColor rgb="FFCCCCFF"/>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
      <patternFill patternType="solid">
        <fgColor rgb="FF99FFCC"/>
        <bgColor indexed="64"/>
      </patternFill>
    </fill>
    <fill>
      <patternFill patternType="solid">
        <fgColor rgb="FF92D05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diagonal/>
    </border>
    <border>
      <left/>
      <right/>
      <top style="thin">
        <color theme="4" tint="0.39997558519241921"/>
      </top>
      <bottom style="thin">
        <color theme="4" tint="0.39997558519241921"/>
      </bottom>
      <diagonal/>
    </border>
    <border>
      <left/>
      <right/>
      <top style="thick">
        <color indexed="64"/>
      </top>
      <bottom/>
      <diagonal/>
    </border>
    <border>
      <left/>
      <right/>
      <top/>
      <bottom style="thick">
        <color indexed="64"/>
      </bottom>
      <diagonal/>
    </border>
    <border>
      <left/>
      <right/>
      <top style="thick">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1" fillId="0" borderId="2" xfId="0" applyFont="1" applyBorder="1" applyAlignment="1">
      <alignment horizontal="left" vertical="top" wrapText="1"/>
    </xf>
    <xf numFmtId="0" fontId="1" fillId="3" borderId="2"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0" borderId="0" xfId="0" applyFont="1" applyAlignment="1">
      <alignment horizontal="left" vertical="top" wrapText="1"/>
    </xf>
    <xf numFmtId="0" fontId="0" fillId="0" borderId="3" xfId="0" applyBorder="1"/>
    <xf numFmtId="0" fontId="0" fillId="0" borderId="4" xfId="0" applyBorder="1"/>
    <xf numFmtId="0" fontId="0" fillId="0" borderId="1" xfId="0" applyBorder="1"/>
    <xf numFmtId="0" fontId="0" fillId="0" borderId="1" xfId="0" applyBorder="1" applyAlignment="1">
      <alignment horizontal="left"/>
    </xf>
    <xf numFmtId="0" fontId="0" fillId="0" borderId="5" xfId="0" applyBorder="1"/>
    <xf numFmtId="0" fontId="2" fillId="0" borderId="0" xfId="0" applyFont="1"/>
    <xf numFmtId="0" fontId="2" fillId="0" borderId="0" xfId="0" applyFont="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2" fillId="0" borderId="0" xfId="0" applyFont="1" applyAlignment="1">
      <alignment horizontal="center" vertical="center"/>
    </xf>
    <xf numFmtId="0" fontId="1" fillId="0" borderId="0" xfId="0" applyFont="1"/>
    <xf numFmtId="0" fontId="2" fillId="0" borderId="12" xfId="0" applyFont="1" applyBorder="1" applyAlignment="1">
      <alignment horizontal="center" vertical="center" wrapText="1"/>
    </xf>
    <xf numFmtId="0" fontId="4" fillId="0" borderId="0" xfId="0" applyFont="1"/>
    <xf numFmtId="0" fontId="5" fillId="0" borderId="0" xfId="0" applyFont="1"/>
    <xf numFmtId="0" fontId="6" fillId="0" borderId="0" xfId="0" applyFont="1"/>
    <xf numFmtId="16" fontId="6" fillId="0" borderId="0" xfId="0" applyNumberFormat="1" applyFont="1"/>
    <xf numFmtId="164" fontId="6" fillId="0" borderId="0" xfId="0" applyNumberFormat="1" applyFont="1" applyAlignment="1">
      <alignment horizontal="center"/>
    </xf>
    <xf numFmtId="11" fontId="6" fillId="0" borderId="0" xfId="0" applyNumberFormat="1" applyFont="1"/>
    <xf numFmtId="0" fontId="6" fillId="0" borderId="0" xfId="0" applyFont="1" applyAlignment="1">
      <alignment horizontal="center"/>
    </xf>
    <xf numFmtId="0" fontId="5" fillId="8" borderId="1" xfId="0" applyFont="1" applyFill="1" applyBorder="1"/>
    <xf numFmtId="164" fontId="5" fillId="8" borderId="1" xfId="0" applyNumberFormat="1" applyFont="1" applyFill="1" applyBorder="1" applyAlignment="1">
      <alignment horizontal="center" wrapText="1"/>
    </xf>
    <xf numFmtId="0" fontId="5" fillId="8" borderId="1" xfId="0" applyFont="1" applyFill="1" applyBorder="1" applyAlignment="1">
      <alignment horizontal="center"/>
    </xf>
    <xf numFmtId="0" fontId="5" fillId="8" borderId="1" xfId="0" applyFont="1" applyFill="1" applyBorder="1" applyAlignment="1">
      <alignment horizontal="center" wrapText="1"/>
    </xf>
    <xf numFmtId="0" fontId="6" fillId="0" borderId="1" xfId="0" applyFont="1" applyBorder="1"/>
    <xf numFmtId="164" fontId="6" fillId="0" borderId="1" xfId="0" applyNumberFormat="1" applyFont="1" applyBorder="1" applyAlignment="1">
      <alignment horizontal="center"/>
    </xf>
    <xf numFmtId="0" fontId="6" fillId="0" borderId="1" xfId="0" applyFont="1" applyBorder="1" applyAlignment="1">
      <alignment horizontal="left"/>
    </xf>
    <xf numFmtId="0" fontId="6" fillId="0" borderId="1" xfId="0" applyFont="1" applyBorder="1" applyAlignment="1">
      <alignment horizontal="center"/>
    </xf>
    <xf numFmtId="165" fontId="6" fillId="0" borderId="1" xfId="0" applyNumberFormat="1" applyFont="1" applyBorder="1" applyAlignment="1">
      <alignment horizontal="center"/>
    </xf>
    <xf numFmtId="166" fontId="6" fillId="0" borderId="1" xfId="0" applyNumberFormat="1" applyFont="1" applyBorder="1" applyAlignment="1">
      <alignment horizontal="center"/>
    </xf>
    <xf numFmtId="0" fontId="6" fillId="9" borderId="1" xfId="0" applyFont="1" applyFill="1" applyBorder="1"/>
    <xf numFmtId="164" fontId="6" fillId="9" borderId="1" xfId="0" applyNumberFormat="1" applyFont="1" applyFill="1" applyBorder="1" applyAlignment="1">
      <alignment horizontal="center"/>
    </xf>
    <xf numFmtId="0" fontId="6" fillId="9" borderId="1" xfId="0" applyFont="1" applyFill="1" applyBorder="1" applyAlignment="1">
      <alignment horizontal="left"/>
    </xf>
    <xf numFmtId="0" fontId="6" fillId="9" borderId="1" xfId="0" applyFont="1" applyFill="1" applyBorder="1" applyAlignment="1">
      <alignment horizontal="center"/>
    </xf>
    <xf numFmtId="165" fontId="6" fillId="9" borderId="1" xfId="0" applyNumberFormat="1" applyFont="1" applyFill="1" applyBorder="1" applyAlignment="1">
      <alignment horizontal="center"/>
    </xf>
    <xf numFmtId="166" fontId="6" fillId="9" borderId="1" xfId="0" applyNumberFormat="1" applyFont="1" applyFill="1" applyBorder="1" applyAlignment="1">
      <alignment horizontal="center"/>
    </xf>
    <xf numFmtId="0" fontId="5" fillId="7" borderId="0" xfId="0" applyFont="1" applyFill="1" applyAlignment="1">
      <alignment horizontal="center"/>
    </xf>
    <xf numFmtId="0" fontId="5" fillId="0" borderId="2" xfId="0" applyFont="1" applyBorder="1" applyAlignment="1">
      <alignment horizontal="left" wrapText="1"/>
    </xf>
    <xf numFmtId="0" fontId="5" fillId="3" borderId="2" xfId="0" applyFont="1" applyFill="1" applyBorder="1" applyAlignment="1">
      <alignment horizontal="left" wrapText="1"/>
    </xf>
    <xf numFmtId="0" fontId="5" fillId="4" borderId="2" xfId="0" applyFont="1" applyFill="1" applyBorder="1" applyAlignment="1">
      <alignment horizontal="left" wrapText="1"/>
    </xf>
    <xf numFmtId="0" fontId="5" fillId="7" borderId="1" xfId="0" applyFont="1" applyFill="1" applyBorder="1" applyAlignment="1">
      <alignment horizontal="center" wrapText="1"/>
    </xf>
    <xf numFmtId="0" fontId="5" fillId="0" borderId="1" xfId="0" applyFont="1" applyBorder="1"/>
    <xf numFmtId="0" fontId="5" fillId="0" borderId="1" xfId="0" applyFont="1" applyBorder="1" applyAlignment="1">
      <alignment horizontal="center" wrapText="1"/>
    </xf>
    <xf numFmtId="0" fontId="5" fillId="0" borderId="1" xfId="0" applyFont="1" applyBorder="1" applyAlignment="1">
      <alignment wrapText="1"/>
    </xf>
    <xf numFmtId="0" fontId="6" fillId="0" borderId="3" xfId="0" applyFont="1" applyBorder="1"/>
    <xf numFmtId="0" fontId="6" fillId="0" borderId="4" xfId="0" applyFont="1" applyBorder="1"/>
    <xf numFmtId="0" fontId="6" fillId="0" borderId="1" xfId="0" applyFont="1" applyBorder="1" applyAlignment="1">
      <alignment vertical="center"/>
    </xf>
    <xf numFmtId="0" fontId="8" fillId="0" borderId="1" xfId="0" applyFont="1" applyBorder="1" applyAlignment="1">
      <alignment vertical="top"/>
    </xf>
    <xf numFmtId="0" fontId="6" fillId="0" borderId="14" xfId="0" applyFont="1" applyBorder="1"/>
    <xf numFmtId="0" fontId="6" fillId="9" borderId="3" xfId="0" applyFont="1" applyFill="1" applyBorder="1"/>
    <xf numFmtId="0" fontId="6" fillId="9" borderId="4" xfId="0" applyFont="1" applyFill="1" applyBorder="1"/>
    <xf numFmtId="4" fontId="6" fillId="0" borderId="1" xfId="0" applyNumberFormat="1" applyFont="1" applyBorder="1" applyAlignment="1">
      <alignment horizontal="center"/>
    </xf>
    <xf numFmtId="0" fontId="9" fillId="0" borderId="6" xfId="0" applyFont="1" applyBorder="1" applyAlignment="1">
      <alignment vertical="top" wrapText="1"/>
    </xf>
    <xf numFmtId="0" fontId="9" fillId="0" borderId="6" xfId="0" applyFont="1" applyBorder="1" applyAlignment="1">
      <alignment vertical="top"/>
    </xf>
    <xf numFmtId="0" fontId="6" fillId="0" borderId="0" xfId="0" applyFont="1" applyAlignment="1">
      <alignment vertical="top"/>
    </xf>
    <xf numFmtId="0" fontId="8" fillId="0" borderId="8" xfId="0" applyFont="1" applyBorder="1" applyAlignment="1">
      <alignment vertical="top" wrapText="1"/>
    </xf>
    <xf numFmtId="0" fontId="8" fillId="0" borderId="8" xfId="0" applyFont="1" applyBorder="1" applyAlignment="1">
      <alignment vertical="top"/>
    </xf>
    <xf numFmtId="0" fontId="6" fillId="0" borderId="8" xfId="0" applyFont="1" applyBorder="1" applyAlignment="1">
      <alignment vertical="top"/>
    </xf>
    <xf numFmtId="0" fontId="8" fillId="0" borderId="8" xfId="0" applyFont="1" applyBorder="1" applyAlignment="1">
      <alignment wrapText="1"/>
    </xf>
    <xf numFmtId="0" fontId="8" fillId="0" borderId="7" xfId="0" applyFont="1" applyBorder="1" applyAlignment="1">
      <alignment vertical="top"/>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wrapText="1"/>
    </xf>
    <xf numFmtId="0" fontId="5" fillId="2" borderId="1" xfId="0" applyFont="1" applyFill="1" applyBorder="1" applyAlignment="1">
      <alignment vertical="top"/>
    </xf>
    <xf numFmtId="0" fontId="6" fillId="0" borderId="1" xfId="0" applyFont="1" applyBorder="1" applyAlignment="1">
      <alignment vertical="top"/>
    </xf>
    <xf numFmtId="0" fontId="8" fillId="9" borderId="14" xfId="0" applyFont="1" applyFill="1" applyBorder="1" applyAlignment="1">
      <alignment vertical="top"/>
    </xf>
    <xf numFmtId="0" fontId="8" fillId="9" borderId="4" xfId="0" applyFont="1" applyFill="1" applyBorder="1"/>
    <xf numFmtId="0" fontId="8" fillId="9" borderId="1" xfId="0" applyFont="1" applyFill="1" applyBorder="1"/>
    <xf numFmtId="0" fontId="8" fillId="9" borderId="1" xfId="0" applyFont="1" applyFill="1" applyBorder="1" applyAlignment="1">
      <alignment horizontal="center"/>
    </xf>
    <xf numFmtId="0" fontId="8" fillId="9" borderId="1" xfId="0" applyFont="1" applyFill="1" applyBorder="1" applyAlignment="1">
      <alignment vertical="center"/>
    </xf>
    <xf numFmtId="0" fontId="8" fillId="0" borderId="0" xfId="0" applyFont="1"/>
    <xf numFmtId="0" fontId="8" fillId="0" borderId="14" xfId="0" applyFont="1" applyBorder="1" applyAlignment="1">
      <alignment vertical="top"/>
    </xf>
    <xf numFmtId="0" fontId="8" fillId="0" borderId="4" xfId="0" applyFont="1" applyBorder="1"/>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vertical="center"/>
    </xf>
    <xf numFmtId="0" fontId="8" fillId="9" borderId="3" xfId="0" applyFont="1" applyFill="1" applyBorder="1"/>
    <xf numFmtId="0" fontId="8" fillId="0" borderId="3" xfId="0" applyFont="1" applyBorder="1"/>
    <xf numFmtId="0" fontId="8" fillId="0" borderId="14" xfId="0" applyFont="1" applyBorder="1"/>
    <xf numFmtId="2" fontId="6" fillId="0" borderId="0" xfId="0" applyNumberFormat="1" applyFont="1" applyAlignment="1">
      <alignment horizontal="center"/>
    </xf>
    <xf numFmtId="0" fontId="0" fillId="0" borderId="1" xfId="0" applyBorder="1" applyAlignment="1">
      <alignment horizontal="center"/>
    </xf>
    <xf numFmtId="0" fontId="1" fillId="2" borderId="10" xfId="0" applyFont="1" applyFill="1" applyBorder="1" applyAlignment="1">
      <alignment horizont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wrapText="1"/>
    </xf>
    <xf numFmtId="0" fontId="5" fillId="7" borderId="13" xfId="0" applyFont="1" applyFill="1" applyBorder="1" applyAlignment="1">
      <alignment horizontal="center"/>
    </xf>
  </cellXfs>
  <cellStyles count="1">
    <cellStyle name="Normal" xfId="0" builtinId="0"/>
  </cellStyles>
  <dxfs count="7">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general"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Aptos Narrow"/>
        <family val="2"/>
        <scheme val="none"/>
      </font>
      <fill>
        <patternFill patternType="none">
          <fgColor indexed="64"/>
          <bgColor auto="1"/>
        </patternFill>
      </fill>
      <alignment horizontal="general" vertical="top" textRotation="0" wrapText="0" indent="0" justifyLastLine="0" shrinkToFit="0" readingOrder="0"/>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theme="0"/>
        <name val="Aptos Narrow"/>
        <family val="2"/>
        <scheme val="none"/>
      </font>
      <fill>
        <patternFill patternType="none">
          <fgColor indexed="64"/>
          <bgColor auto="1"/>
        </patternFill>
      </fill>
      <alignment horizontal="general" vertical="top" textRotation="0" indent="0" justifyLastLine="0" shrinkToFit="0" readingOrder="0"/>
    </dxf>
  </dxfs>
  <tableStyles count="0" defaultTableStyle="TableStyleMedium2" defaultPivotStyle="PivotStyleLight16"/>
  <colors>
    <mruColors>
      <color rgb="FFFF99FF"/>
      <color rgb="FF66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TDCIPP Curtain 5 - 20C</c:v>
          </c:tx>
          <c:spPr>
            <a:ln w="25400" cap="rnd">
              <a:noFill/>
              <a:round/>
            </a:ln>
            <a:effectLst/>
          </c:spPr>
          <c:marker>
            <c:symbol val="circle"/>
            <c:size val="7"/>
            <c:spPr>
              <a:solidFill>
                <a:srgbClr val="00B0F0"/>
              </a:solidFill>
              <a:ln w="9525">
                <a:solidFill>
                  <a:schemeClr val="tx1"/>
                </a:solidFill>
              </a:ln>
              <a:effectLst/>
            </c:spPr>
          </c:marker>
          <c:xVal>
            <c:numRef>
              <c:f>'Tokamura Data'!$A$6:$A$11</c:f>
              <c:numCache>
                <c:formatCode>General</c:formatCode>
                <c:ptCount val="6"/>
                <c:pt idx="0">
                  <c:v>0</c:v>
                </c:pt>
                <c:pt idx="1">
                  <c:v>24</c:v>
                </c:pt>
                <c:pt idx="2">
                  <c:v>48</c:v>
                </c:pt>
                <c:pt idx="3">
                  <c:v>72</c:v>
                </c:pt>
                <c:pt idx="4">
                  <c:v>120</c:v>
                </c:pt>
                <c:pt idx="5">
                  <c:v>168</c:v>
                </c:pt>
              </c:numCache>
            </c:numRef>
          </c:xVal>
          <c:yVal>
            <c:numRef>
              <c:f>'Tokamura Data'!$G$6:$G$11</c:f>
              <c:numCache>
                <c:formatCode>General</c:formatCode>
                <c:ptCount val="6"/>
                <c:pt idx="2">
                  <c:v>4.7916666666666663E-2</c:v>
                </c:pt>
                <c:pt idx="3">
                  <c:v>5.6944444444444436E-2</c:v>
                </c:pt>
                <c:pt idx="5">
                  <c:v>4.1071428571428571E-2</c:v>
                </c:pt>
              </c:numCache>
            </c:numRef>
          </c:yVal>
          <c:smooth val="0"/>
          <c:extLst>
            <c:ext xmlns:c16="http://schemas.microsoft.com/office/drawing/2014/chart" uri="{C3380CC4-5D6E-409C-BE32-E72D297353CC}">
              <c16:uniqueId val="{00000000-CA23-4550-9F4B-8E44B4A30681}"/>
            </c:ext>
          </c:extLst>
        </c:ser>
        <c:ser>
          <c:idx val="1"/>
          <c:order val="1"/>
          <c:tx>
            <c:v>TDCIPP Curtain 8 - 20C</c:v>
          </c:tx>
          <c:spPr>
            <a:ln w="25400" cap="rnd">
              <a:noFill/>
              <a:round/>
            </a:ln>
            <a:effectLst/>
          </c:spPr>
          <c:marker>
            <c:symbol val="square"/>
            <c:size val="7"/>
            <c:spPr>
              <a:solidFill>
                <a:schemeClr val="accent2"/>
              </a:solidFill>
              <a:ln w="9525">
                <a:solidFill>
                  <a:schemeClr val="tx1"/>
                </a:solidFill>
              </a:ln>
              <a:effectLst/>
            </c:spPr>
          </c:marker>
          <c:xVal>
            <c:numRef>
              <c:f>'Tokamura Data'!$A$6:$A$11</c:f>
              <c:numCache>
                <c:formatCode>General</c:formatCode>
                <c:ptCount val="6"/>
                <c:pt idx="0">
                  <c:v>0</c:v>
                </c:pt>
                <c:pt idx="1">
                  <c:v>24</c:v>
                </c:pt>
                <c:pt idx="2">
                  <c:v>48</c:v>
                </c:pt>
                <c:pt idx="3">
                  <c:v>72</c:v>
                </c:pt>
                <c:pt idx="4">
                  <c:v>120</c:v>
                </c:pt>
                <c:pt idx="5">
                  <c:v>168</c:v>
                </c:pt>
              </c:numCache>
            </c:numRef>
          </c:xVal>
          <c:yVal>
            <c:numRef>
              <c:f>'Tokamura Data'!$H$6:$H$11</c:f>
              <c:numCache>
                <c:formatCode>General</c:formatCode>
                <c:ptCount val="6"/>
                <c:pt idx="1">
                  <c:v>0.25833333333333336</c:v>
                </c:pt>
                <c:pt idx="2">
                  <c:v>0.15</c:v>
                </c:pt>
                <c:pt idx="3">
                  <c:v>0.16666666666666666</c:v>
                </c:pt>
                <c:pt idx="4">
                  <c:v>0.15833333333333333</c:v>
                </c:pt>
                <c:pt idx="5">
                  <c:v>0.18452380952380953</c:v>
                </c:pt>
              </c:numCache>
            </c:numRef>
          </c:yVal>
          <c:smooth val="0"/>
          <c:extLst>
            <c:ext xmlns:c16="http://schemas.microsoft.com/office/drawing/2014/chart" uri="{C3380CC4-5D6E-409C-BE32-E72D297353CC}">
              <c16:uniqueId val="{00000001-CA23-4550-9F4B-8E44B4A30681}"/>
            </c:ext>
          </c:extLst>
        </c:ser>
        <c:dLbls>
          <c:showLegendKey val="0"/>
          <c:showVal val="0"/>
          <c:showCatName val="0"/>
          <c:showSerName val="0"/>
          <c:showPercent val="0"/>
          <c:showBubbleSize val="0"/>
        </c:dLbls>
        <c:axId val="868128160"/>
        <c:axId val="954303712"/>
      </c:scatterChart>
      <c:valAx>
        <c:axId val="86812816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Time (hours)</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954303712"/>
        <c:crosses val="autoZero"/>
        <c:crossBetween val="midCat"/>
      </c:valAx>
      <c:valAx>
        <c:axId val="954303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Flux (ug/m2/hr)</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8681281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ysClr val="windowText" lastClr="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Figures!$A$4</c:f>
              <c:strCache>
                <c:ptCount val="1"/>
                <c:pt idx="0">
                  <c:v>PIR foam</c:v>
                </c:pt>
              </c:strCache>
            </c:strRef>
          </c:tx>
          <c:spPr>
            <a:solidFill>
              <a:srgbClr val="00B0F0"/>
            </a:solidFill>
            <a:ln w="12700">
              <a:solidFill>
                <a:schemeClr val="tx1"/>
              </a:solidFill>
            </a:ln>
            <a:effectLst/>
          </c:spPr>
          <c:invertIfNegative val="0"/>
          <c:cat>
            <c:strRef>
              <c:f>Figures!$B$3:$D$3</c:f>
              <c:strCache>
                <c:ptCount val="3"/>
                <c:pt idx="0">
                  <c:v>TCEP</c:v>
                </c:pt>
                <c:pt idx="1">
                  <c:v>TCIPP</c:v>
                </c:pt>
                <c:pt idx="2">
                  <c:v>TDCIPP</c:v>
                </c:pt>
              </c:strCache>
            </c:strRef>
          </c:cat>
          <c:val>
            <c:numRef>
              <c:f>Figures!$B$4:$D$4</c:f>
              <c:numCache>
                <c:formatCode>0.0</c:formatCode>
                <c:ptCount val="3"/>
                <c:pt idx="0">
                  <c:v>125.68380453285258</c:v>
                </c:pt>
                <c:pt idx="1">
                  <c:v>147.39137545628907</c:v>
                </c:pt>
                <c:pt idx="2" formatCode="General">
                  <c:v>42.978069834357264</c:v>
                </c:pt>
              </c:numCache>
            </c:numRef>
          </c:val>
          <c:extLst>
            <c:ext xmlns:c16="http://schemas.microsoft.com/office/drawing/2014/chart" uri="{C3380CC4-5D6E-409C-BE32-E72D297353CC}">
              <c16:uniqueId val="{00000000-AA28-4270-BDCF-ECD276FCDE47}"/>
            </c:ext>
          </c:extLst>
        </c:ser>
        <c:ser>
          <c:idx val="1"/>
          <c:order val="1"/>
          <c:tx>
            <c:strRef>
              <c:f>Figures!$A$5</c:f>
              <c:strCache>
                <c:ptCount val="1"/>
                <c:pt idx="0">
                  <c:v>PIR insulating boards</c:v>
                </c:pt>
              </c:strCache>
            </c:strRef>
          </c:tx>
          <c:spPr>
            <a:solidFill>
              <a:schemeClr val="accent2"/>
            </a:solidFill>
            <a:ln w="12700">
              <a:solidFill>
                <a:schemeClr val="tx1"/>
              </a:solidFill>
            </a:ln>
            <a:effectLst/>
          </c:spPr>
          <c:invertIfNegative val="0"/>
          <c:cat>
            <c:strRef>
              <c:f>Figures!$B$3:$D$3</c:f>
              <c:strCache>
                <c:ptCount val="3"/>
                <c:pt idx="0">
                  <c:v>TCEP</c:v>
                </c:pt>
                <c:pt idx="1">
                  <c:v>TCIPP</c:v>
                </c:pt>
                <c:pt idx="2">
                  <c:v>TDCIPP</c:v>
                </c:pt>
              </c:strCache>
            </c:strRef>
          </c:cat>
          <c:val>
            <c:numRef>
              <c:f>Figures!$B$5:$D$5</c:f>
              <c:numCache>
                <c:formatCode>0.0</c:formatCode>
                <c:ptCount val="3"/>
                <c:pt idx="1">
                  <c:v>4.5966785290628707</c:v>
                </c:pt>
              </c:numCache>
            </c:numRef>
          </c:val>
          <c:extLst>
            <c:ext xmlns:c16="http://schemas.microsoft.com/office/drawing/2014/chart" uri="{C3380CC4-5D6E-409C-BE32-E72D297353CC}">
              <c16:uniqueId val="{00000001-AA28-4270-BDCF-ECD276FCDE47}"/>
            </c:ext>
          </c:extLst>
        </c:ser>
        <c:ser>
          <c:idx val="2"/>
          <c:order val="2"/>
          <c:tx>
            <c:strRef>
              <c:f>Figures!$A$6</c:f>
              <c:strCache>
                <c:ptCount val="1"/>
                <c:pt idx="0">
                  <c:v>Surface assembly foam</c:v>
                </c:pt>
              </c:strCache>
            </c:strRef>
          </c:tx>
          <c:spPr>
            <a:solidFill>
              <a:schemeClr val="accent6"/>
            </a:solidFill>
            <a:ln w="12700">
              <a:solidFill>
                <a:schemeClr val="tx1"/>
              </a:solidFill>
            </a:ln>
            <a:effectLst/>
          </c:spPr>
          <c:invertIfNegative val="0"/>
          <c:cat>
            <c:strRef>
              <c:f>Figures!$B$3:$D$3</c:f>
              <c:strCache>
                <c:ptCount val="3"/>
                <c:pt idx="0">
                  <c:v>TCEP</c:v>
                </c:pt>
                <c:pt idx="1">
                  <c:v>TCIPP</c:v>
                </c:pt>
                <c:pt idx="2">
                  <c:v>TDCIPP</c:v>
                </c:pt>
              </c:strCache>
            </c:strRef>
          </c:cat>
          <c:val>
            <c:numRef>
              <c:f>Figures!$B$6:$D$6</c:f>
              <c:numCache>
                <c:formatCode>0.0</c:formatCode>
                <c:ptCount val="3"/>
                <c:pt idx="1">
                  <c:v>37.513158560695928</c:v>
                </c:pt>
              </c:numCache>
            </c:numRef>
          </c:val>
          <c:extLst>
            <c:ext xmlns:c16="http://schemas.microsoft.com/office/drawing/2014/chart" uri="{C3380CC4-5D6E-409C-BE32-E72D297353CC}">
              <c16:uniqueId val="{00000002-AA28-4270-BDCF-ECD276FCDE47}"/>
            </c:ext>
          </c:extLst>
        </c:ser>
        <c:ser>
          <c:idx val="3"/>
          <c:order val="3"/>
          <c:tx>
            <c:strRef>
              <c:f>Figures!$A$7</c:f>
              <c:strCache>
                <c:ptCount val="1"/>
                <c:pt idx="0">
                  <c:v>Upholstered furniture</c:v>
                </c:pt>
              </c:strCache>
            </c:strRef>
          </c:tx>
          <c:spPr>
            <a:solidFill>
              <a:schemeClr val="accent4"/>
            </a:solidFill>
            <a:ln w="12700">
              <a:solidFill>
                <a:schemeClr val="tx1"/>
              </a:solidFill>
            </a:ln>
            <a:effectLst/>
          </c:spPr>
          <c:invertIfNegative val="0"/>
          <c:cat>
            <c:strRef>
              <c:f>Figures!$B$3:$D$3</c:f>
              <c:strCache>
                <c:ptCount val="3"/>
                <c:pt idx="0">
                  <c:v>TCEP</c:v>
                </c:pt>
                <c:pt idx="1">
                  <c:v>TCIPP</c:v>
                </c:pt>
                <c:pt idx="2">
                  <c:v>TDCIPP</c:v>
                </c:pt>
              </c:strCache>
            </c:strRef>
          </c:cat>
          <c:val>
            <c:numRef>
              <c:f>Figures!$B$7:$D$7</c:f>
              <c:numCache>
                <c:formatCode>General</c:formatCode>
                <c:ptCount val="3"/>
                <c:pt idx="1">
                  <c:v>302.35025902733292</c:v>
                </c:pt>
              </c:numCache>
            </c:numRef>
          </c:val>
          <c:extLst>
            <c:ext xmlns:c16="http://schemas.microsoft.com/office/drawing/2014/chart" uri="{C3380CC4-5D6E-409C-BE32-E72D297353CC}">
              <c16:uniqueId val="{00000003-AA28-4270-BDCF-ECD276FCDE47}"/>
            </c:ext>
          </c:extLst>
        </c:ser>
        <c:ser>
          <c:idx val="4"/>
          <c:order val="4"/>
          <c:tx>
            <c:strRef>
              <c:f>Figures!$A$8</c:f>
              <c:strCache>
                <c:ptCount val="1"/>
                <c:pt idx="0">
                  <c:v>Mattress</c:v>
                </c:pt>
              </c:strCache>
            </c:strRef>
          </c:tx>
          <c:spPr>
            <a:solidFill>
              <a:srgbClr val="7030A0"/>
            </a:solidFill>
            <a:ln w="12700">
              <a:solidFill>
                <a:schemeClr val="tx1"/>
              </a:solidFill>
            </a:ln>
            <a:effectLst/>
          </c:spPr>
          <c:invertIfNegative val="0"/>
          <c:cat>
            <c:strRef>
              <c:f>Figures!$B$3:$D$3</c:f>
              <c:strCache>
                <c:ptCount val="3"/>
                <c:pt idx="0">
                  <c:v>TCEP</c:v>
                </c:pt>
                <c:pt idx="1">
                  <c:v>TCIPP</c:v>
                </c:pt>
                <c:pt idx="2">
                  <c:v>TDCIPP</c:v>
                </c:pt>
              </c:strCache>
            </c:strRef>
          </c:cat>
          <c:val>
            <c:numRef>
              <c:f>Figures!$B$8:$D$8</c:f>
              <c:numCache>
                <c:formatCode>0.00</c:formatCode>
                <c:ptCount val="3"/>
                <c:pt idx="1">
                  <c:v>0.14758321992882564</c:v>
                </c:pt>
              </c:numCache>
            </c:numRef>
          </c:val>
          <c:extLst>
            <c:ext xmlns:c16="http://schemas.microsoft.com/office/drawing/2014/chart" uri="{C3380CC4-5D6E-409C-BE32-E72D297353CC}">
              <c16:uniqueId val="{00000004-AA28-4270-BDCF-ECD276FCDE47}"/>
            </c:ext>
          </c:extLst>
        </c:ser>
        <c:ser>
          <c:idx val="5"/>
          <c:order val="5"/>
          <c:tx>
            <c:strRef>
              <c:f>Figures!$A$9</c:f>
              <c:strCache>
                <c:ptCount val="1"/>
                <c:pt idx="0">
                  <c:v>Polyester curtains</c:v>
                </c:pt>
              </c:strCache>
            </c:strRef>
          </c:tx>
          <c:spPr>
            <a:solidFill>
              <a:srgbClr val="FF99FF"/>
            </a:solidFill>
            <a:ln w="12700">
              <a:solidFill>
                <a:schemeClr val="tx1"/>
              </a:solidFill>
            </a:ln>
            <a:effectLst/>
          </c:spPr>
          <c:invertIfNegative val="0"/>
          <c:cat>
            <c:strRef>
              <c:f>Figures!$B$3:$D$3</c:f>
              <c:strCache>
                <c:ptCount val="3"/>
                <c:pt idx="0">
                  <c:v>TCEP</c:v>
                </c:pt>
                <c:pt idx="1">
                  <c:v>TCIPP</c:v>
                </c:pt>
                <c:pt idx="2">
                  <c:v>TDCIPP</c:v>
                </c:pt>
              </c:strCache>
            </c:strRef>
          </c:cat>
          <c:val>
            <c:numRef>
              <c:f>Figures!$B$9:$D$9</c:f>
              <c:numCache>
                <c:formatCode>General</c:formatCode>
                <c:ptCount val="3"/>
                <c:pt idx="2" formatCode="0.0">
                  <c:v>1.746661642704626</c:v>
                </c:pt>
              </c:numCache>
            </c:numRef>
          </c:val>
          <c:extLst>
            <c:ext xmlns:c16="http://schemas.microsoft.com/office/drawing/2014/chart" uri="{C3380CC4-5D6E-409C-BE32-E72D297353CC}">
              <c16:uniqueId val="{00000005-AA28-4270-BDCF-ECD276FCDE47}"/>
            </c:ext>
          </c:extLst>
        </c:ser>
        <c:dLbls>
          <c:showLegendKey val="0"/>
          <c:showVal val="0"/>
          <c:showCatName val="0"/>
          <c:showSerName val="0"/>
          <c:showPercent val="0"/>
          <c:showBubbleSize val="0"/>
        </c:dLbls>
        <c:gapWidth val="219"/>
        <c:axId val="349831791"/>
        <c:axId val="776581055"/>
      </c:barChart>
      <c:catAx>
        <c:axId val="34983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76581055"/>
        <c:crossesAt val="1.0000000000000002E-2"/>
        <c:auto val="1"/>
        <c:lblAlgn val="ctr"/>
        <c:lblOffset val="100"/>
        <c:noMultiLvlLbl val="0"/>
      </c:catAx>
      <c:valAx>
        <c:axId val="776581055"/>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t>Air Concentration (ng/m</a:t>
                </a:r>
                <a:r>
                  <a:rPr lang="en-US" baseline="30000"/>
                  <a:t>3</a:t>
                </a:r>
                <a:r>
                  <a:rPr lang="en-US"/>
                  <a:t>)</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0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498317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Figures!$N$3</c:f>
              <c:strCache>
                <c:ptCount val="1"/>
                <c:pt idx="0">
                  <c:v>&lt;1 yr</c:v>
                </c:pt>
              </c:strCache>
            </c:strRef>
          </c:tx>
          <c:spPr>
            <a:solidFill>
              <a:srgbClr val="FF99FF"/>
            </a:solidFill>
            <a:ln w="12700">
              <a:solidFill>
                <a:schemeClr val="tx1"/>
              </a:solidFill>
            </a:ln>
            <a:effectLst/>
          </c:spPr>
          <c:invertIfNegative val="0"/>
          <c:cat>
            <c:strRef>
              <c:f>Figures!$M$4:$M$11</c:f>
              <c:strCache>
                <c:ptCount val="8"/>
                <c:pt idx="0">
                  <c:v>PIR foam</c:v>
                </c:pt>
                <c:pt idx="1">
                  <c:v>PIR insulating boards</c:v>
                </c:pt>
                <c:pt idx="2">
                  <c:v>PIR foam</c:v>
                </c:pt>
                <c:pt idx="3">
                  <c:v>Surface assembly foam</c:v>
                </c:pt>
                <c:pt idx="4">
                  <c:v>Upholstered furniture</c:v>
                </c:pt>
                <c:pt idx="5">
                  <c:v>Mattress</c:v>
                </c:pt>
                <c:pt idx="6">
                  <c:v>Polyester curtains</c:v>
                </c:pt>
                <c:pt idx="7">
                  <c:v>PIR foam</c:v>
                </c:pt>
              </c:strCache>
            </c:strRef>
          </c:cat>
          <c:val>
            <c:numRef>
              <c:f>Figures!$N$4:$N$11</c:f>
              <c:numCache>
                <c:formatCode>General</c:formatCode>
                <c:ptCount val="8"/>
                <c:pt idx="0">
                  <c:v>3.9580730442884499E-5</c:v>
                </c:pt>
                <c:pt idx="1">
                  <c:v>1.4476001459987225E-6</c:v>
                </c:pt>
                <c:pt idx="2" formatCode="0.00E+00">
                  <c:v>4.6416945470619043E-5</c:v>
                </c:pt>
                <c:pt idx="3" formatCode="0.00E+00">
                  <c:v>1.1813759319037628E-5</c:v>
                </c:pt>
                <c:pt idx="4">
                  <c:v>9.5217073881377016E-5</c:v>
                </c:pt>
                <c:pt idx="5">
                  <c:v>4.6477361722200936E-8</c:v>
                </c:pt>
                <c:pt idx="6">
                  <c:v>5.5006405886405693E-7</c:v>
                </c:pt>
                <c:pt idx="7">
                  <c:v>1.3534785992450664E-5</c:v>
                </c:pt>
              </c:numCache>
            </c:numRef>
          </c:val>
          <c:extLst>
            <c:ext xmlns:c16="http://schemas.microsoft.com/office/drawing/2014/chart" uri="{C3380CC4-5D6E-409C-BE32-E72D297353CC}">
              <c16:uniqueId val="{00000000-7EE5-4177-810A-33D8CCF1E862}"/>
            </c:ext>
          </c:extLst>
        </c:ser>
        <c:ser>
          <c:idx val="1"/>
          <c:order val="1"/>
          <c:tx>
            <c:strRef>
              <c:f>Figures!$O$3</c:f>
              <c:strCache>
                <c:ptCount val="1"/>
                <c:pt idx="0">
                  <c:v>1-2 yrs</c:v>
                </c:pt>
              </c:strCache>
            </c:strRef>
          </c:tx>
          <c:spPr>
            <a:solidFill>
              <a:srgbClr val="FFFF00"/>
            </a:solidFill>
            <a:ln w="12700">
              <a:solidFill>
                <a:schemeClr val="tx1"/>
              </a:solidFill>
            </a:ln>
            <a:effectLst/>
          </c:spPr>
          <c:invertIfNegative val="0"/>
          <c:cat>
            <c:strRef>
              <c:f>Figures!$M$4:$M$11</c:f>
              <c:strCache>
                <c:ptCount val="8"/>
                <c:pt idx="0">
                  <c:v>PIR foam</c:v>
                </c:pt>
                <c:pt idx="1">
                  <c:v>PIR insulating boards</c:v>
                </c:pt>
                <c:pt idx="2">
                  <c:v>PIR foam</c:v>
                </c:pt>
                <c:pt idx="3">
                  <c:v>Surface assembly foam</c:v>
                </c:pt>
                <c:pt idx="4">
                  <c:v>Upholstered furniture</c:v>
                </c:pt>
                <c:pt idx="5">
                  <c:v>Mattress</c:v>
                </c:pt>
                <c:pt idx="6">
                  <c:v>Polyester curtains</c:v>
                </c:pt>
                <c:pt idx="7">
                  <c:v>PIR foam</c:v>
                </c:pt>
              </c:strCache>
            </c:strRef>
          </c:cat>
          <c:val>
            <c:numRef>
              <c:f>Figures!$O$4:$O$11</c:f>
              <c:numCache>
                <c:formatCode>General</c:formatCode>
                <c:ptCount val="8"/>
                <c:pt idx="0">
                  <c:v>3.4353573238979696E-5</c:v>
                </c:pt>
                <c:pt idx="1">
                  <c:v>1.2564254646105178E-6</c:v>
                </c:pt>
                <c:pt idx="2">
                  <c:v>4.0286975958052337E-5</c:v>
                </c:pt>
                <c:pt idx="3">
                  <c:v>1.0253596673256884E-5</c:v>
                </c:pt>
                <c:pt idx="4">
                  <c:v>8.2642404134137653E-5</c:v>
                </c:pt>
                <c:pt idx="5">
                  <c:v>4.0339413447212337E-8</c:v>
                </c:pt>
                <c:pt idx="6">
                  <c:v>4.7742084900593093E-7</c:v>
                </c:pt>
                <c:pt idx="7">
                  <c:v>1.174733908805765E-5</c:v>
                </c:pt>
              </c:numCache>
            </c:numRef>
          </c:val>
          <c:extLst>
            <c:ext xmlns:c16="http://schemas.microsoft.com/office/drawing/2014/chart" uri="{C3380CC4-5D6E-409C-BE32-E72D297353CC}">
              <c16:uniqueId val="{00000001-7EE5-4177-810A-33D8CCF1E862}"/>
            </c:ext>
          </c:extLst>
        </c:ser>
        <c:ser>
          <c:idx val="2"/>
          <c:order val="2"/>
          <c:tx>
            <c:strRef>
              <c:f>Figures!$P$3</c:f>
              <c:strCache>
                <c:ptCount val="1"/>
                <c:pt idx="0">
                  <c:v>3-5 yrs</c:v>
                </c:pt>
              </c:strCache>
            </c:strRef>
          </c:tx>
          <c:spPr>
            <a:solidFill>
              <a:srgbClr val="92D050"/>
            </a:solidFill>
            <a:ln w="12700">
              <a:solidFill>
                <a:schemeClr val="tx1"/>
              </a:solidFill>
            </a:ln>
            <a:effectLst/>
          </c:spPr>
          <c:invertIfNegative val="0"/>
          <c:cat>
            <c:strRef>
              <c:f>Figures!$M$4:$M$11</c:f>
              <c:strCache>
                <c:ptCount val="8"/>
                <c:pt idx="0">
                  <c:v>PIR foam</c:v>
                </c:pt>
                <c:pt idx="1">
                  <c:v>PIR insulating boards</c:v>
                </c:pt>
                <c:pt idx="2">
                  <c:v>PIR foam</c:v>
                </c:pt>
                <c:pt idx="3">
                  <c:v>Surface assembly foam</c:v>
                </c:pt>
                <c:pt idx="4">
                  <c:v>Upholstered furniture</c:v>
                </c:pt>
                <c:pt idx="5">
                  <c:v>Mattress</c:v>
                </c:pt>
                <c:pt idx="6">
                  <c:v>Polyester curtains</c:v>
                </c:pt>
                <c:pt idx="7">
                  <c:v>PIR foam</c:v>
                </c:pt>
              </c:strCache>
            </c:strRef>
          </c:cat>
          <c:val>
            <c:numRef>
              <c:f>Figures!$P$4:$P$11</c:f>
              <c:numCache>
                <c:formatCode>General</c:formatCode>
                <c:ptCount val="8"/>
                <c:pt idx="0">
                  <c:v>2.6223317668338401E-5</c:v>
                </c:pt>
                <c:pt idx="1">
                  <c:v>9.5907473309608529E-7</c:v>
                </c:pt>
                <c:pt idx="2">
                  <c:v>3.0752497304879927E-5</c:v>
                </c:pt>
                <c:pt idx="3">
                  <c:v>7.8269390184058459E-6</c:v>
                </c:pt>
                <c:pt idx="4">
                  <c:v>6.3083918560928687E-5</c:v>
                </c:pt>
                <c:pt idx="5">
                  <c:v>3.0792524725794974E-8</c:v>
                </c:pt>
                <c:pt idx="6">
                  <c:v>3.6443250016172644E-7</c:v>
                </c:pt>
                <c:pt idx="7">
                  <c:v>8.9671663125362177E-6</c:v>
                </c:pt>
              </c:numCache>
            </c:numRef>
          </c:val>
          <c:extLst>
            <c:ext xmlns:c16="http://schemas.microsoft.com/office/drawing/2014/chart" uri="{C3380CC4-5D6E-409C-BE32-E72D297353CC}">
              <c16:uniqueId val="{00000002-7EE5-4177-810A-33D8CCF1E862}"/>
            </c:ext>
          </c:extLst>
        </c:ser>
        <c:ser>
          <c:idx val="3"/>
          <c:order val="3"/>
          <c:tx>
            <c:strRef>
              <c:f>Figures!$Q$3</c:f>
              <c:strCache>
                <c:ptCount val="1"/>
                <c:pt idx="0">
                  <c:v>6-10 yrs</c:v>
                </c:pt>
              </c:strCache>
            </c:strRef>
          </c:tx>
          <c:spPr>
            <a:solidFill>
              <a:schemeClr val="accent4"/>
            </a:solidFill>
            <a:ln w="12700">
              <a:solidFill>
                <a:schemeClr val="tx1"/>
              </a:solidFill>
            </a:ln>
            <a:effectLst/>
          </c:spPr>
          <c:invertIfNegative val="0"/>
          <c:cat>
            <c:strRef>
              <c:f>Figures!$M$4:$M$11</c:f>
              <c:strCache>
                <c:ptCount val="8"/>
                <c:pt idx="0">
                  <c:v>PIR foam</c:v>
                </c:pt>
                <c:pt idx="1">
                  <c:v>PIR insulating boards</c:v>
                </c:pt>
                <c:pt idx="2">
                  <c:v>PIR foam</c:v>
                </c:pt>
                <c:pt idx="3">
                  <c:v>Surface assembly foam</c:v>
                </c:pt>
                <c:pt idx="4">
                  <c:v>Upholstered furniture</c:v>
                </c:pt>
                <c:pt idx="5">
                  <c:v>Mattress</c:v>
                </c:pt>
                <c:pt idx="6">
                  <c:v>Polyester curtains</c:v>
                </c:pt>
                <c:pt idx="7">
                  <c:v>PIR foam</c:v>
                </c:pt>
              </c:strCache>
            </c:strRef>
          </c:cat>
          <c:val>
            <c:numRef>
              <c:f>Figures!$Q$4:$Q$11</c:f>
              <c:numCache>
                <c:formatCode>General</c:formatCode>
                <c:ptCount val="8"/>
                <c:pt idx="0">
                  <c:v>1.7548304783832245E-5</c:v>
                </c:pt>
                <c:pt idx="1">
                  <c:v>6.418003983974574E-7</c:v>
                </c:pt>
                <c:pt idx="2">
                  <c:v>2.0579173176915832E-5</c:v>
                </c:pt>
                <c:pt idx="3">
                  <c:v>5.2376862896066014E-6</c:v>
                </c:pt>
                <c:pt idx="4">
                  <c:v>4.2214941826457806E-5</c:v>
                </c:pt>
                <c:pt idx="5">
                  <c:v>2.0605959008930374E-8</c:v>
                </c:pt>
                <c:pt idx="6">
                  <c:v>2.4387351237762704E-7</c:v>
                </c:pt>
                <c:pt idx="7">
                  <c:v>6.0007116372498821E-6</c:v>
                </c:pt>
              </c:numCache>
            </c:numRef>
          </c:val>
          <c:extLst>
            <c:ext xmlns:c16="http://schemas.microsoft.com/office/drawing/2014/chart" uri="{C3380CC4-5D6E-409C-BE32-E72D297353CC}">
              <c16:uniqueId val="{00000003-7EE5-4177-810A-33D8CCF1E862}"/>
            </c:ext>
          </c:extLst>
        </c:ser>
        <c:ser>
          <c:idx val="4"/>
          <c:order val="4"/>
          <c:tx>
            <c:strRef>
              <c:f>Figures!$R$3</c:f>
              <c:strCache>
                <c:ptCount val="1"/>
                <c:pt idx="0">
                  <c:v>11-15 yrs</c:v>
                </c:pt>
              </c:strCache>
            </c:strRef>
          </c:tx>
          <c:spPr>
            <a:solidFill>
              <a:schemeClr val="accent5"/>
            </a:solidFill>
            <a:ln>
              <a:solidFill>
                <a:schemeClr val="tx1"/>
              </a:solidFill>
            </a:ln>
            <a:effectLst/>
          </c:spPr>
          <c:invertIfNegative val="0"/>
          <c:cat>
            <c:strRef>
              <c:f>Figures!$M$4:$M$11</c:f>
              <c:strCache>
                <c:ptCount val="8"/>
                <c:pt idx="0">
                  <c:v>PIR foam</c:v>
                </c:pt>
                <c:pt idx="1">
                  <c:v>PIR insulating boards</c:v>
                </c:pt>
                <c:pt idx="2">
                  <c:v>PIR foam</c:v>
                </c:pt>
                <c:pt idx="3">
                  <c:v>Surface assembly foam</c:v>
                </c:pt>
                <c:pt idx="4">
                  <c:v>Upholstered furniture</c:v>
                </c:pt>
                <c:pt idx="5">
                  <c:v>Mattress</c:v>
                </c:pt>
                <c:pt idx="6">
                  <c:v>Polyester curtains</c:v>
                </c:pt>
                <c:pt idx="7">
                  <c:v>PIR foam</c:v>
                </c:pt>
              </c:strCache>
            </c:strRef>
          </c:cat>
          <c:val>
            <c:numRef>
              <c:f>Figures!$R$4:$R$11</c:f>
              <c:numCache>
                <c:formatCode>General</c:formatCode>
                <c:ptCount val="8"/>
                <c:pt idx="0">
                  <c:v>1.2378969649270961E-5</c:v>
                </c:pt>
                <c:pt idx="1">
                  <c:v>4.5274046413713602E-7</c:v>
                </c:pt>
                <c:pt idx="2">
                  <c:v>1.4517012515011683E-5</c:v>
                </c:pt>
                <c:pt idx="3">
                  <c:v>3.6947819410555868E-6</c:v>
                </c:pt>
                <c:pt idx="4">
                  <c:v>2.9779371287016053E-5</c:v>
                </c:pt>
                <c:pt idx="5">
                  <c:v>1.4535907844539127E-8</c:v>
                </c:pt>
                <c:pt idx="6">
                  <c:v>1.7203387137230213E-7</c:v>
                </c:pt>
                <c:pt idx="7">
                  <c:v>4.2330372162205677E-6</c:v>
                </c:pt>
              </c:numCache>
            </c:numRef>
          </c:val>
          <c:extLst>
            <c:ext xmlns:c16="http://schemas.microsoft.com/office/drawing/2014/chart" uri="{C3380CC4-5D6E-409C-BE32-E72D297353CC}">
              <c16:uniqueId val="{00000004-7EE5-4177-810A-33D8CCF1E862}"/>
            </c:ext>
          </c:extLst>
        </c:ser>
        <c:ser>
          <c:idx val="5"/>
          <c:order val="5"/>
          <c:tx>
            <c:strRef>
              <c:f>Figures!$S$3</c:f>
              <c:strCache>
                <c:ptCount val="1"/>
                <c:pt idx="0">
                  <c:v>16-20 yrs</c:v>
                </c:pt>
              </c:strCache>
            </c:strRef>
          </c:tx>
          <c:spPr>
            <a:solidFill>
              <a:srgbClr val="7030A0"/>
            </a:solidFill>
            <a:ln>
              <a:solidFill>
                <a:schemeClr val="tx1"/>
              </a:solidFill>
            </a:ln>
            <a:effectLst/>
          </c:spPr>
          <c:invertIfNegative val="0"/>
          <c:cat>
            <c:strRef>
              <c:f>Figures!$M$4:$M$11</c:f>
              <c:strCache>
                <c:ptCount val="8"/>
                <c:pt idx="0">
                  <c:v>PIR foam</c:v>
                </c:pt>
                <c:pt idx="1">
                  <c:v>PIR insulating boards</c:v>
                </c:pt>
                <c:pt idx="2">
                  <c:v>PIR foam</c:v>
                </c:pt>
                <c:pt idx="3">
                  <c:v>Surface assembly foam</c:v>
                </c:pt>
                <c:pt idx="4">
                  <c:v>Upholstered furniture</c:v>
                </c:pt>
                <c:pt idx="5">
                  <c:v>Mattress</c:v>
                </c:pt>
                <c:pt idx="6">
                  <c:v>Polyester curtains</c:v>
                </c:pt>
                <c:pt idx="7">
                  <c:v>PIR foam</c:v>
                </c:pt>
              </c:strCache>
            </c:strRef>
          </c:cat>
          <c:val>
            <c:numRef>
              <c:f>Figures!$S$4:$S$11</c:f>
              <c:numCache>
                <c:formatCode>General</c:formatCode>
                <c:ptCount val="8"/>
                <c:pt idx="0">
                  <c:v>1.0169856004770038E-5</c:v>
                </c:pt>
                <c:pt idx="1">
                  <c:v>3.7194576432931077E-7</c:v>
                </c:pt>
                <c:pt idx="2">
                  <c:v>1.1926350179379279E-5</c:v>
                </c:pt>
                <c:pt idx="3">
                  <c:v>3.035422282643127E-6</c:v>
                </c:pt>
                <c:pt idx="4">
                  <c:v>2.4465034367328994E-5</c:v>
                </c:pt>
                <c:pt idx="5">
                  <c:v>1.1941873505302295E-8</c:v>
                </c:pt>
                <c:pt idx="6">
                  <c:v>1.4133322476499334E-7</c:v>
                </c:pt>
                <c:pt idx="7">
                  <c:v>3.4776221423510088E-6</c:v>
                </c:pt>
              </c:numCache>
            </c:numRef>
          </c:val>
          <c:extLst>
            <c:ext xmlns:c16="http://schemas.microsoft.com/office/drawing/2014/chart" uri="{C3380CC4-5D6E-409C-BE32-E72D297353CC}">
              <c16:uniqueId val="{00000005-7EE5-4177-810A-33D8CCF1E862}"/>
            </c:ext>
          </c:extLst>
        </c:ser>
        <c:ser>
          <c:idx val="6"/>
          <c:order val="6"/>
          <c:tx>
            <c:strRef>
              <c:f>Figures!$T$3</c:f>
              <c:strCache>
                <c:ptCount val="1"/>
                <c:pt idx="0">
                  <c:v>≥21 yrs</c:v>
                </c:pt>
              </c:strCache>
            </c:strRef>
          </c:tx>
          <c:spPr>
            <a:solidFill>
              <a:srgbClr val="FF0000"/>
            </a:solidFill>
            <a:ln w="12700">
              <a:solidFill>
                <a:schemeClr val="tx1"/>
              </a:solidFill>
            </a:ln>
            <a:effectLst/>
          </c:spPr>
          <c:invertIfNegative val="0"/>
          <c:cat>
            <c:strRef>
              <c:f>Figures!$M$4:$M$11</c:f>
              <c:strCache>
                <c:ptCount val="8"/>
                <c:pt idx="0">
                  <c:v>PIR foam</c:v>
                </c:pt>
                <c:pt idx="1">
                  <c:v>PIR insulating boards</c:v>
                </c:pt>
                <c:pt idx="2">
                  <c:v>PIR foam</c:v>
                </c:pt>
                <c:pt idx="3">
                  <c:v>Surface assembly foam</c:v>
                </c:pt>
                <c:pt idx="4">
                  <c:v>Upholstered furniture</c:v>
                </c:pt>
                <c:pt idx="5">
                  <c:v>Mattress</c:v>
                </c:pt>
                <c:pt idx="6">
                  <c:v>Polyester curtains</c:v>
                </c:pt>
                <c:pt idx="7">
                  <c:v>PIR foam</c:v>
                </c:pt>
              </c:strCache>
            </c:strRef>
          </c:cat>
          <c:val>
            <c:numRef>
              <c:f>Figures!$T$4:$T$11</c:f>
              <c:numCache>
                <c:formatCode>General</c:formatCode>
                <c:ptCount val="8"/>
                <c:pt idx="0">
                  <c:v>8.3950497237718869E-6</c:v>
                </c:pt>
                <c:pt idx="1">
                  <c:v>3.0703514234875442E-7</c:v>
                </c:pt>
                <c:pt idx="2">
                  <c:v>9.8450069236028278E-6</c:v>
                </c:pt>
                <c:pt idx="3">
                  <c:v>2.5056914260616844E-6</c:v>
                </c:pt>
                <c:pt idx="4">
                  <c:v>2.0195485551730701E-5</c:v>
                </c:pt>
                <c:pt idx="5">
                  <c:v>9.8578211751459098E-9</c:v>
                </c:pt>
                <c:pt idx="6">
                  <c:v>1.1666826442445548E-7</c:v>
                </c:pt>
                <c:pt idx="7">
                  <c:v>2.8707201745858936E-6</c:v>
                </c:pt>
              </c:numCache>
            </c:numRef>
          </c:val>
          <c:extLst>
            <c:ext xmlns:c16="http://schemas.microsoft.com/office/drawing/2014/chart" uri="{C3380CC4-5D6E-409C-BE32-E72D297353CC}">
              <c16:uniqueId val="{00000006-7EE5-4177-810A-33D8CCF1E862}"/>
            </c:ext>
          </c:extLst>
        </c:ser>
        <c:dLbls>
          <c:showLegendKey val="0"/>
          <c:showVal val="0"/>
          <c:showCatName val="0"/>
          <c:showSerName val="0"/>
          <c:showPercent val="0"/>
          <c:showBubbleSize val="0"/>
        </c:dLbls>
        <c:gapWidth val="219"/>
        <c:axId val="349831791"/>
        <c:axId val="776581055"/>
      </c:barChart>
      <c:catAx>
        <c:axId val="349831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776581055"/>
        <c:crossesAt val="1.0000000000000005E-9"/>
        <c:auto val="1"/>
        <c:lblAlgn val="ctr"/>
        <c:lblOffset val="100"/>
        <c:noMultiLvlLbl val="0"/>
      </c:catAx>
      <c:valAx>
        <c:axId val="776581055"/>
        <c:scaling>
          <c:logBase val="10"/>
          <c:orientation val="minMax"/>
          <c:max val="1.0000000000000002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t>Dose (mg/kg/day)</a:t>
                </a: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0.0E+0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3498317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6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373380</xdr:colOff>
      <xdr:row>0</xdr:row>
      <xdr:rowOff>76200</xdr:rowOff>
    </xdr:from>
    <xdr:to>
      <xdr:col>16</xdr:col>
      <xdr:colOff>68580</xdr:colOff>
      <xdr:row>15</xdr:row>
      <xdr:rowOff>99060</xdr:rowOff>
    </xdr:to>
    <xdr:graphicFrame macro="">
      <xdr:nvGraphicFramePr>
        <xdr:cNvPr id="2" name="Chart 1">
          <a:extLst>
            <a:ext uri="{FF2B5EF4-FFF2-40B4-BE49-F238E27FC236}">
              <a16:creationId xmlns:a16="http://schemas.microsoft.com/office/drawing/2014/main" id="{64A1D7D9-01CD-D15A-94AE-2171D81B39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13</xdr:row>
      <xdr:rowOff>123825</xdr:rowOff>
    </xdr:from>
    <xdr:to>
      <xdr:col>9</xdr:col>
      <xdr:colOff>579120</xdr:colOff>
      <xdr:row>36</xdr:row>
      <xdr:rowOff>154305</xdr:rowOff>
    </xdr:to>
    <xdr:graphicFrame macro="">
      <xdr:nvGraphicFramePr>
        <xdr:cNvPr id="3" name="Chart 2" descr="Air Concentrations (ng/m3) for TCEP, TCIPP, and TDCIPP for different products">
          <a:extLst>
            <a:ext uri="{FF2B5EF4-FFF2-40B4-BE49-F238E27FC236}">
              <a16:creationId xmlns:a16="http://schemas.microsoft.com/office/drawing/2014/main" id="{F55DB3A7-EFAE-4182-99B0-6DB45D0D2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xdr:colOff>
      <xdr:row>15</xdr:row>
      <xdr:rowOff>70485</xdr:rowOff>
    </xdr:from>
    <xdr:to>
      <xdr:col>21</xdr:col>
      <xdr:colOff>401955</xdr:colOff>
      <xdr:row>46</xdr:row>
      <xdr:rowOff>116205</xdr:rowOff>
    </xdr:to>
    <xdr:graphicFrame macro="">
      <xdr:nvGraphicFramePr>
        <xdr:cNvPr id="5" name="Chart 4" descr="Dose mg/kg/day for TCEP, TCIPP, and TDCIPP for different products">
          <a:extLst>
            <a:ext uri="{FF2B5EF4-FFF2-40B4-BE49-F238E27FC236}">
              <a16:creationId xmlns:a16="http://schemas.microsoft.com/office/drawing/2014/main" id="{719ADDEE-4B68-44B0-8D45-8DF54270B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0.17347</cdr:x>
      <cdr:y>0.13539</cdr:y>
    </cdr:from>
    <cdr:to>
      <cdr:x>0.25705</cdr:x>
      <cdr:y>0.20733</cdr:y>
    </cdr:to>
    <cdr:sp macro="" textlink="">
      <cdr:nvSpPr>
        <cdr:cNvPr id="2" name="TextBox 1">
          <a:extLst xmlns:a="http://schemas.openxmlformats.org/drawingml/2006/main">
            <a:ext uri="{FF2B5EF4-FFF2-40B4-BE49-F238E27FC236}">
              <a16:creationId xmlns:a16="http://schemas.microsoft.com/office/drawing/2014/main" id="{8E630114-84E7-C4DB-3A43-1695BE357753}"/>
            </a:ext>
          </a:extLst>
        </cdr:cNvPr>
        <cdr:cNvSpPr txBox="1"/>
      </cdr:nvSpPr>
      <cdr:spPr>
        <a:xfrm xmlns:a="http://schemas.openxmlformats.org/drawingml/2006/main">
          <a:off x="1443809" y="765732"/>
          <a:ext cx="695631" cy="406888"/>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TCEP</a:t>
          </a:r>
        </a:p>
      </cdr:txBody>
    </cdr:sp>
  </cdr:relSizeAnchor>
  <cdr:relSizeAnchor xmlns:cdr="http://schemas.openxmlformats.org/drawingml/2006/chartDrawing">
    <cdr:from>
      <cdr:x>0.24963</cdr:x>
      <cdr:y>0.27863</cdr:y>
    </cdr:from>
    <cdr:to>
      <cdr:x>0.3332</cdr:x>
      <cdr:y>0.35057</cdr:y>
    </cdr:to>
    <cdr:sp macro="" textlink="">
      <cdr:nvSpPr>
        <cdr:cNvPr id="3" name="TextBox 1">
          <a:extLst xmlns:a="http://schemas.openxmlformats.org/drawingml/2006/main">
            <a:ext uri="{FF2B5EF4-FFF2-40B4-BE49-F238E27FC236}">
              <a16:creationId xmlns:a16="http://schemas.microsoft.com/office/drawing/2014/main" id="{7C5B4BB6-8A72-7005-1A15-B66E0E3B2173}"/>
            </a:ext>
          </a:extLst>
        </cdr:cNvPr>
        <cdr:cNvSpPr txBox="1"/>
      </cdr:nvSpPr>
      <cdr:spPr>
        <a:xfrm xmlns:a="http://schemas.openxmlformats.org/drawingml/2006/main">
          <a:off x="2077661" y="1575935"/>
          <a:ext cx="695548" cy="406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TCIPP</a:t>
          </a:r>
        </a:p>
      </cdr:txBody>
    </cdr:sp>
  </cdr:relSizeAnchor>
  <cdr:relSizeAnchor xmlns:cdr="http://schemas.openxmlformats.org/drawingml/2006/chartDrawing">
    <cdr:from>
      <cdr:x>0.58768</cdr:x>
      <cdr:y>0.44064</cdr:y>
    </cdr:from>
    <cdr:to>
      <cdr:x>0.67125</cdr:x>
      <cdr:y>0.51258</cdr:y>
    </cdr:to>
    <cdr:sp macro="" textlink="">
      <cdr:nvSpPr>
        <cdr:cNvPr id="4" name="TextBox 1">
          <a:extLst xmlns:a="http://schemas.openxmlformats.org/drawingml/2006/main">
            <a:ext uri="{FF2B5EF4-FFF2-40B4-BE49-F238E27FC236}">
              <a16:creationId xmlns:a16="http://schemas.microsoft.com/office/drawing/2014/main" id="{766670A2-ADA3-BDE1-A654-C2F831F93102}"/>
            </a:ext>
          </a:extLst>
        </cdr:cNvPr>
        <cdr:cNvSpPr txBox="1"/>
      </cdr:nvSpPr>
      <cdr:spPr>
        <a:xfrm xmlns:a="http://schemas.openxmlformats.org/drawingml/2006/main">
          <a:off x="4891246" y="2492212"/>
          <a:ext cx="695548" cy="406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TCIPP</a:t>
          </a:r>
        </a:p>
      </cdr:txBody>
    </cdr:sp>
  </cdr:relSizeAnchor>
  <cdr:relSizeAnchor xmlns:cdr="http://schemas.openxmlformats.org/drawingml/2006/chartDrawing">
    <cdr:from>
      <cdr:x>0.32903</cdr:x>
      <cdr:y>0.11065</cdr:y>
    </cdr:from>
    <cdr:to>
      <cdr:x>0.4126</cdr:x>
      <cdr:y>0.18259</cdr:y>
    </cdr:to>
    <cdr:sp macro="" textlink="">
      <cdr:nvSpPr>
        <cdr:cNvPr id="5" name="TextBox 1">
          <a:extLst xmlns:a="http://schemas.openxmlformats.org/drawingml/2006/main">
            <a:ext uri="{FF2B5EF4-FFF2-40B4-BE49-F238E27FC236}">
              <a16:creationId xmlns:a16="http://schemas.microsoft.com/office/drawing/2014/main" id="{766670A2-ADA3-BDE1-A654-C2F831F93102}"/>
            </a:ext>
          </a:extLst>
        </cdr:cNvPr>
        <cdr:cNvSpPr txBox="1"/>
      </cdr:nvSpPr>
      <cdr:spPr>
        <a:xfrm xmlns:a="http://schemas.openxmlformats.org/drawingml/2006/main">
          <a:off x="2738471" y="625808"/>
          <a:ext cx="695549" cy="4068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TCIPP</a:t>
          </a:r>
        </a:p>
      </cdr:txBody>
    </cdr:sp>
  </cdr:relSizeAnchor>
  <cdr:relSizeAnchor xmlns:cdr="http://schemas.openxmlformats.org/drawingml/2006/chartDrawing">
    <cdr:from>
      <cdr:x>0.5001</cdr:x>
      <cdr:y>0.08153</cdr:y>
    </cdr:from>
    <cdr:to>
      <cdr:x>0.58368</cdr:x>
      <cdr:y>0.15347</cdr:y>
    </cdr:to>
    <cdr:sp macro="" textlink="">
      <cdr:nvSpPr>
        <cdr:cNvPr id="6" name="TextBox 1">
          <a:extLst xmlns:a="http://schemas.openxmlformats.org/drawingml/2006/main">
            <a:ext uri="{FF2B5EF4-FFF2-40B4-BE49-F238E27FC236}">
              <a16:creationId xmlns:a16="http://schemas.microsoft.com/office/drawing/2014/main" id="{766670A2-ADA3-BDE1-A654-C2F831F93102}"/>
            </a:ext>
          </a:extLst>
        </cdr:cNvPr>
        <cdr:cNvSpPr txBox="1"/>
      </cdr:nvSpPr>
      <cdr:spPr>
        <a:xfrm xmlns:a="http://schemas.openxmlformats.org/drawingml/2006/main">
          <a:off x="4162340" y="461135"/>
          <a:ext cx="695632" cy="406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TCIPP</a:t>
          </a:r>
        </a:p>
      </cdr:txBody>
    </cdr:sp>
  </cdr:relSizeAnchor>
  <cdr:relSizeAnchor xmlns:cdr="http://schemas.openxmlformats.org/drawingml/2006/chartDrawing">
    <cdr:from>
      <cdr:x>0.41728</cdr:x>
      <cdr:y>0.17142</cdr:y>
    </cdr:from>
    <cdr:to>
      <cdr:x>0.50086</cdr:x>
      <cdr:y>0.24336</cdr:y>
    </cdr:to>
    <cdr:sp macro="" textlink="">
      <cdr:nvSpPr>
        <cdr:cNvPr id="7" name="TextBox 1">
          <a:extLst xmlns:a="http://schemas.openxmlformats.org/drawingml/2006/main">
            <a:ext uri="{FF2B5EF4-FFF2-40B4-BE49-F238E27FC236}">
              <a16:creationId xmlns:a16="http://schemas.microsoft.com/office/drawing/2014/main" id="{766670A2-ADA3-BDE1-A654-C2F831F93102}"/>
            </a:ext>
          </a:extLst>
        </cdr:cNvPr>
        <cdr:cNvSpPr txBox="1"/>
      </cdr:nvSpPr>
      <cdr:spPr>
        <a:xfrm xmlns:a="http://schemas.openxmlformats.org/drawingml/2006/main">
          <a:off x="3472986" y="969550"/>
          <a:ext cx="695632" cy="40688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TCIPP</a:t>
          </a:r>
        </a:p>
      </cdr:txBody>
    </cdr:sp>
  </cdr:relSizeAnchor>
  <cdr:relSizeAnchor xmlns:cdr="http://schemas.openxmlformats.org/drawingml/2006/chartDrawing">
    <cdr:from>
      <cdr:x>0.66502</cdr:x>
      <cdr:y>0.33059</cdr:y>
    </cdr:from>
    <cdr:to>
      <cdr:x>0.77419</cdr:x>
      <cdr:y>0.40253</cdr:y>
    </cdr:to>
    <cdr:sp macro="" textlink="">
      <cdr:nvSpPr>
        <cdr:cNvPr id="8" name="TextBox 1">
          <a:extLst xmlns:a="http://schemas.openxmlformats.org/drawingml/2006/main">
            <a:ext uri="{FF2B5EF4-FFF2-40B4-BE49-F238E27FC236}">
              <a16:creationId xmlns:a16="http://schemas.microsoft.com/office/drawing/2014/main" id="{766670A2-ADA3-BDE1-A654-C2F831F93102}"/>
            </a:ext>
          </a:extLst>
        </cdr:cNvPr>
        <cdr:cNvSpPr txBox="1"/>
      </cdr:nvSpPr>
      <cdr:spPr>
        <a:xfrm xmlns:a="http://schemas.openxmlformats.org/drawingml/2006/main">
          <a:off x="5534888" y="1869780"/>
          <a:ext cx="908616" cy="406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TDCIPP</a:t>
          </a:r>
        </a:p>
      </cdr:txBody>
    </cdr:sp>
  </cdr:relSizeAnchor>
  <cdr:relSizeAnchor xmlns:cdr="http://schemas.openxmlformats.org/drawingml/2006/chartDrawing">
    <cdr:from>
      <cdr:x>0.75456</cdr:x>
      <cdr:y>0.1757</cdr:y>
    </cdr:from>
    <cdr:to>
      <cdr:x>0.86373</cdr:x>
      <cdr:y>0.24764</cdr:y>
    </cdr:to>
    <cdr:sp macro="" textlink="">
      <cdr:nvSpPr>
        <cdr:cNvPr id="9" name="TextBox 1">
          <a:extLst xmlns:a="http://schemas.openxmlformats.org/drawingml/2006/main">
            <a:ext uri="{FF2B5EF4-FFF2-40B4-BE49-F238E27FC236}">
              <a16:creationId xmlns:a16="http://schemas.microsoft.com/office/drawing/2014/main" id="{3F2B55A1-39C2-1DBA-1EE6-3D8F0192A729}"/>
            </a:ext>
          </a:extLst>
        </cdr:cNvPr>
        <cdr:cNvSpPr txBox="1"/>
      </cdr:nvSpPr>
      <cdr:spPr>
        <a:xfrm xmlns:a="http://schemas.openxmlformats.org/drawingml/2006/main">
          <a:off x="6280125" y="993749"/>
          <a:ext cx="908615" cy="4068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600">
              <a:solidFill>
                <a:sysClr val="windowText" lastClr="000000"/>
              </a:solidFill>
              <a:latin typeface="Times New Roman" panose="02020603050405020304" pitchFamily="18" charset="0"/>
              <a:cs typeface="Times New Roman" panose="02020603050405020304" pitchFamily="18" charset="0"/>
            </a:rPr>
            <a:t>TDCIPP</a:t>
          </a:r>
        </a:p>
      </cdr:txBody>
    </cdr:sp>
  </cdr:relSizeAnchor>
</c:userShapes>
</file>

<file path=xl/persons/person.xml><?xml version="1.0" encoding="utf-8"?>
<personList xmlns="http://schemas.microsoft.com/office/spreadsheetml/2018/threadedcomments" xmlns:x="http://schemas.openxmlformats.org/spreadsheetml/2006/main">
  <person displayName="Luh, Jeanne" id="{86C49EE2-45B8-4907-9D81-52B2DFB9079B}" userId="Luh, Jeanne"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00989C-4B37-47C7-971C-991F697DA94D}" name="Table1" displayName="Table1" ref="A1:C8" totalsRowShown="0" headerRowDxfId="6" headerRowBorderDxfId="5" tableBorderDxfId="4" totalsRowBorderDxfId="3">
  <autoFilter ref="A1:C8" xr:uid="{5300989C-4B37-47C7-971C-991F697DA94D}"/>
  <sortState xmlns:xlrd2="http://schemas.microsoft.com/office/spreadsheetml/2017/richdata2" ref="A2:C8">
    <sortCondition ref="A1:A8"/>
  </sortState>
  <tableColumns count="3">
    <tableColumn id="1" xr3:uid="{84AC4F12-D98F-421F-AD5C-D5C3014790E6}" name="Study Name (in Litstream)" dataDxfId="2"/>
    <tableColumn id="2" xr3:uid="{ACD16542-469F-4414-9CBD-E4CD57A10CC7}" name="Litstream ID" dataDxfId="1"/>
    <tableColumn id="3" xr3:uid="{1E2E5E06-F043-4457-88E2-454710ED541F}" name="Full Cit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 dT="2024-03-14T18:14:54.27" personId="{86C49EE2-45B8-4907-9D81-52B2DFB9079B}" id="{09FE93D1-471D-4320-A2F6-24FBA0D1D889}">
    <text>Assumes that the upholstery foam and upholstered stool were tested with the covering since Section 3.3 of Kemmlein says "These results suggest that emission of TCPP from the upholstery stool is influenced by diffusion through the covering material and by resulting sink effects."</text>
  </threadedComment>
  <threadedComment ref="O2" dT="2024-03-14T15:53:26.43" personId="{86C49EE2-45B8-4907-9D81-52B2DFB9079B}" id="{D25DF15C-1F30-4EB9-89FA-84B09B75E356}">
    <text>Single-family detached residence from EFH Table 19-6</text>
  </threadedComment>
  <threadedComment ref="P2" dT="2024-03-14T15:54:33.31" personId="{86C49EE2-45B8-4907-9D81-52B2DFB9079B}" id="{1057AD0D-089C-4426-AF9D-2635160B425F}">
    <text>Mean from Table 19-1</text>
  </threadedComment>
</ThreadedComment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5905-34A8-4BF9-B019-0643284F5A89}">
  <dimension ref="A1:B11"/>
  <sheetViews>
    <sheetView tabSelected="1" workbookViewId="0"/>
  </sheetViews>
  <sheetFormatPr defaultColWidth="8.85546875" defaultRowHeight="15" x14ac:dyDescent="0.25"/>
  <cols>
    <col min="1" max="1" width="21.85546875" style="61" customWidth="1"/>
    <col min="2" max="2" width="89" style="61" customWidth="1"/>
    <col min="3" max="16384" width="8.85546875" style="61"/>
  </cols>
  <sheetData>
    <row r="1" spans="1:2" x14ac:dyDescent="0.25">
      <c r="A1" s="61" t="s">
        <v>271</v>
      </c>
    </row>
    <row r="2" spans="1:2" x14ac:dyDescent="0.25">
      <c r="A2" s="22" t="s">
        <v>316</v>
      </c>
    </row>
    <row r="4" spans="1:2" x14ac:dyDescent="0.25">
      <c r="A4" s="70" t="s">
        <v>0</v>
      </c>
      <c r="B4" s="70" t="s">
        <v>1</v>
      </c>
    </row>
    <row r="5" spans="1:2" x14ac:dyDescent="0.25">
      <c r="A5" s="71" t="s">
        <v>242</v>
      </c>
      <c r="B5" s="31" t="s">
        <v>305</v>
      </c>
    </row>
    <row r="6" spans="1:2" hidden="1" x14ac:dyDescent="0.25">
      <c r="A6" s="71" t="s">
        <v>2</v>
      </c>
      <c r="B6" s="71" t="s">
        <v>272</v>
      </c>
    </row>
    <row r="7" spans="1:2" hidden="1" x14ac:dyDescent="0.25">
      <c r="A7" s="71" t="s">
        <v>244</v>
      </c>
      <c r="B7" s="71" t="s">
        <v>277</v>
      </c>
    </row>
    <row r="8" spans="1:2" x14ac:dyDescent="0.25">
      <c r="A8" s="71" t="s">
        <v>243</v>
      </c>
      <c r="B8" s="71" t="s">
        <v>307</v>
      </c>
    </row>
    <row r="9" spans="1:2" x14ac:dyDescent="0.25">
      <c r="A9" s="71" t="s">
        <v>3</v>
      </c>
      <c r="B9" s="71" t="s">
        <v>308</v>
      </c>
    </row>
    <row r="10" spans="1:2" hidden="1" x14ac:dyDescent="0.25">
      <c r="A10" s="71" t="s">
        <v>278</v>
      </c>
      <c r="B10" s="71" t="s">
        <v>279</v>
      </c>
    </row>
    <row r="11" spans="1:2" x14ac:dyDescent="0.25">
      <c r="A11" s="71" t="s">
        <v>278</v>
      </c>
      <c r="B11" s="71" t="s">
        <v>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8FDA6-2188-4D37-B534-88EF105E9599}">
  <dimension ref="A1:C8"/>
  <sheetViews>
    <sheetView workbookViewId="0">
      <pane xSplit="2" ySplit="1" topLeftCell="C2" activePane="bottomRight" state="frozen"/>
      <selection pane="topRight" activeCell="C1" sqref="C1"/>
      <selection pane="bottomLeft" activeCell="A2" sqref="A2"/>
      <selection pane="bottomRight" activeCell="F7" sqref="F7"/>
    </sheetView>
  </sheetViews>
  <sheetFormatPr defaultColWidth="8.85546875" defaultRowHeight="15" x14ac:dyDescent="0.25"/>
  <cols>
    <col min="1" max="1" width="15.28515625" style="61" customWidth="1"/>
    <col min="2" max="2" width="13" style="61" customWidth="1"/>
    <col min="3" max="3" width="96.7109375" style="61" customWidth="1"/>
    <col min="4" max="16384" width="8.85546875" style="61"/>
  </cols>
  <sheetData>
    <row r="1" spans="1:3" ht="30" x14ac:dyDescent="0.25">
      <c r="A1" s="59" t="s">
        <v>4</v>
      </c>
      <c r="B1" s="60" t="s">
        <v>5</v>
      </c>
      <c r="C1" s="60" t="s">
        <v>139</v>
      </c>
    </row>
    <row r="2" spans="1:3" ht="60" x14ac:dyDescent="0.25">
      <c r="A2" s="62" t="s">
        <v>310</v>
      </c>
      <c r="B2" s="63"/>
      <c r="C2" s="62" t="s">
        <v>313</v>
      </c>
    </row>
    <row r="3" spans="1:3" ht="45" x14ac:dyDescent="0.25">
      <c r="A3" s="63" t="s">
        <v>39</v>
      </c>
      <c r="B3" s="63" t="s">
        <v>140</v>
      </c>
      <c r="C3" s="62" t="s">
        <v>141</v>
      </c>
    </row>
    <row r="4" spans="1:3" ht="45" x14ac:dyDescent="0.25">
      <c r="A4" s="63" t="s">
        <v>170</v>
      </c>
      <c r="B4" s="64" t="s">
        <v>230</v>
      </c>
      <c r="C4" s="65" t="s">
        <v>232</v>
      </c>
    </row>
    <row r="5" spans="1:3" ht="45" x14ac:dyDescent="0.25">
      <c r="A5" s="63" t="s">
        <v>295</v>
      </c>
      <c r="B5" s="63"/>
      <c r="C5" s="62" t="s">
        <v>314</v>
      </c>
    </row>
    <row r="6" spans="1:3" ht="60" x14ac:dyDescent="0.25">
      <c r="A6" s="63" t="s">
        <v>287</v>
      </c>
      <c r="B6" s="63"/>
      <c r="C6" s="62" t="s">
        <v>315</v>
      </c>
    </row>
    <row r="7" spans="1:3" ht="60" x14ac:dyDescent="0.25">
      <c r="A7" s="66" t="s">
        <v>94</v>
      </c>
      <c r="B7" s="67" t="s">
        <v>142</v>
      </c>
      <c r="C7" s="68" t="s">
        <v>143</v>
      </c>
    </row>
    <row r="8" spans="1:3" ht="60" x14ac:dyDescent="0.25">
      <c r="A8" s="66" t="s">
        <v>195</v>
      </c>
      <c r="B8" s="66" t="s">
        <v>231</v>
      </c>
      <c r="C8" s="69" t="s">
        <v>233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EDDE5-7795-49B4-8F4D-9DDDF86AF9B5}">
  <dimension ref="A1:AI102"/>
  <sheetViews>
    <sheetView workbookViewId="0">
      <pane xSplit="2" ySplit="1" topLeftCell="C2" activePane="bottomRight" state="frozen"/>
      <selection pane="topRight" activeCell="C1" sqref="C1"/>
      <selection pane="bottomLeft" activeCell="A2" sqref="A2"/>
      <selection pane="bottomRight" activeCell="D2" sqref="D2"/>
    </sheetView>
  </sheetViews>
  <sheetFormatPr defaultRowHeight="15" x14ac:dyDescent="0.25"/>
  <cols>
    <col min="2" max="2" width="12.28515625" customWidth="1"/>
  </cols>
  <sheetData>
    <row r="1" spans="1:35" s="6" customFormat="1" ht="65.650000000000006" customHeight="1" x14ac:dyDescent="0.25">
      <c r="A1" s="1" t="s">
        <v>4</v>
      </c>
      <c r="B1" s="1" t="s">
        <v>5</v>
      </c>
      <c r="C1" s="2" t="s">
        <v>6</v>
      </c>
      <c r="D1" s="2" t="s">
        <v>7</v>
      </c>
      <c r="E1" s="2" t="s">
        <v>8</v>
      </c>
      <c r="F1" s="2" t="s">
        <v>9</v>
      </c>
      <c r="G1" s="2" t="s">
        <v>10</v>
      </c>
      <c r="H1" s="2" t="s">
        <v>11</v>
      </c>
      <c r="I1" s="2" t="s">
        <v>12</v>
      </c>
      <c r="J1" s="2" t="s">
        <v>13</v>
      </c>
      <c r="K1" s="2" t="s">
        <v>14</v>
      </c>
      <c r="L1" s="2" t="s">
        <v>15</v>
      </c>
      <c r="M1" s="2" t="s">
        <v>16</v>
      </c>
      <c r="N1" s="3" t="s">
        <v>17</v>
      </c>
      <c r="O1" s="3" t="s">
        <v>18</v>
      </c>
      <c r="P1" s="3" t="s">
        <v>19</v>
      </c>
      <c r="Q1" s="3" t="s">
        <v>20</v>
      </c>
      <c r="R1" s="3" t="s">
        <v>21</v>
      </c>
      <c r="S1" s="3" t="s">
        <v>22</v>
      </c>
      <c r="T1" s="3" t="s">
        <v>23</v>
      </c>
      <c r="U1" s="3" t="s">
        <v>24</v>
      </c>
      <c r="V1" s="3" t="s">
        <v>25</v>
      </c>
      <c r="W1" s="3" t="s">
        <v>26</v>
      </c>
      <c r="X1" s="3" t="s">
        <v>27</v>
      </c>
      <c r="Y1" s="3" t="s">
        <v>28</v>
      </c>
      <c r="Z1" s="3" t="s">
        <v>29</v>
      </c>
      <c r="AA1" s="3" t="s">
        <v>30</v>
      </c>
      <c r="AB1" s="4" t="s">
        <v>31</v>
      </c>
      <c r="AC1" s="4" t="s">
        <v>32</v>
      </c>
      <c r="AD1" s="4" t="s">
        <v>33</v>
      </c>
      <c r="AE1" s="4" t="s">
        <v>34</v>
      </c>
      <c r="AF1" s="4" t="s">
        <v>35</v>
      </c>
      <c r="AG1" s="4" t="s">
        <v>36</v>
      </c>
      <c r="AH1" s="4" t="s">
        <v>37</v>
      </c>
      <c r="AI1" s="5" t="s">
        <v>38</v>
      </c>
    </row>
    <row r="2" spans="1:35" x14ac:dyDescent="0.25">
      <c r="A2" s="7" t="s">
        <v>39</v>
      </c>
      <c r="B2" s="8" t="s">
        <v>40</v>
      </c>
      <c r="C2" s="7" t="s">
        <v>41</v>
      </c>
      <c r="D2" s="9" t="s">
        <v>42</v>
      </c>
      <c r="E2" s="9" t="s">
        <v>43</v>
      </c>
      <c r="F2" s="9" t="s">
        <v>44</v>
      </c>
      <c r="G2" s="9" t="s">
        <v>45</v>
      </c>
      <c r="H2" s="9" t="s">
        <v>46</v>
      </c>
      <c r="I2" s="9" t="s">
        <v>47</v>
      </c>
      <c r="J2" s="9" t="s">
        <v>44</v>
      </c>
      <c r="K2" s="9" t="s">
        <v>48</v>
      </c>
      <c r="L2" s="9" t="s">
        <v>49</v>
      </c>
      <c r="M2" s="8" t="s">
        <v>44</v>
      </c>
      <c r="N2" s="7" t="s">
        <v>50</v>
      </c>
      <c r="O2" s="9" t="s">
        <v>51</v>
      </c>
      <c r="P2" s="9" t="s">
        <v>52</v>
      </c>
      <c r="Q2" s="9" t="s">
        <v>53</v>
      </c>
      <c r="R2" s="9" t="s">
        <v>54</v>
      </c>
      <c r="S2" s="10" t="s">
        <v>54</v>
      </c>
      <c r="T2" s="9" t="s">
        <v>55</v>
      </c>
      <c r="U2" s="10" t="s">
        <v>56</v>
      </c>
      <c r="V2" s="9" t="s">
        <v>57</v>
      </c>
      <c r="W2" s="9" t="s">
        <v>44</v>
      </c>
      <c r="X2" s="10" t="s">
        <v>58</v>
      </c>
      <c r="Y2" s="9" t="s">
        <v>57</v>
      </c>
      <c r="Z2" s="9" t="s">
        <v>44</v>
      </c>
      <c r="AA2" s="8" t="s">
        <v>59</v>
      </c>
      <c r="AB2" s="7" t="s">
        <v>60</v>
      </c>
      <c r="AC2" s="9" t="s">
        <v>61</v>
      </c>
      <c r="AD2" s="10">
        <v>0.35</v>
      </c>
      <c r="AE2" s="9" t="s">
        <v>62</v>
      </c>
      <c r="AF2" s="9" t="s">
        <v>63</v>
      </c>
      <c r="AG2" s="10">
        <v>1</v>
      </c>
      <c r="AH2" s="8" t="s">
        <v>64</v>
      </c>
      <c r="AI2" s="11" t="s">
        <v>44</v>
      </c>
    </row>
    <row r="3" spans="1:35" x14ac:dyDescent="0.25">
      <c r="A3" s="7" t="s">
        <v>39</v>
      </c>
      <c r="B3" s="8" t="s">
        <v>40</v>
      </c>
      <c r="C3" s="7" t="s">
        <v>41</v>
      </c>
      <c r="D3" s="9" t="s">
        <v>42</v>
      </c>
      <c r="E3" s="9" t="s">
        <v>43</v>
      </c>
      <c r="F3" s="9" t="s">
        <v>44</v>
      </c>
      <c r="G3" s="9" t="s">
        <v>45</v>
      </c>
      <c r="H3" s="9" t="s">
        <v>46</v>
      </c>
      <c r="I3" s="9" t="s">
        <v>47</v>
      </c>
      <c r="J3" s="9" t="s">
        <v>44</v>
      </c>
      <c r="K3" s="9" t="s">
        <v>48</v>
      </c>
      <c r="L3" s="9" t="s">
        <v>49</v>
      </c>
      <c r="M3" s="8" t="s">
        <v>44</v>
      </c>
      <c r="N3" s="7" t="s">
        <v>50</v>
      </c>
      <c r="O3" s="9" t="s">
        <v>51</v>
      </c>
      <c r="P3" s="9" t="s">
        <v>52</v>
      </c>
      <c r="Q3" s="9" t="s">
        <v>53</v>
      </c>
      <c r="R3" s="9" t="s">
        <v>54</v>
      </c>
      <c r="S3" s="10" t="s">
        <v>54</v>
      </c>
      <c r="T3" s="9" t="s">
        <v>55</v>
      </c>
      <c r="U3" s="10" t="s">
        <v>56</v>
      </c>
      <c r="V3" s="9" t="s">
        <v>57</v>
      </c>
      <c r="W3" s="9" t="s">
        <v>44</v>
      </c>
      <c r="X3" s="10" t="s">
        <v>58</v>
      </c>
      <c r="Y3" s="9" t="s">
        <v>57</v>
      </c>
      <c r="Z3" s="9" t="s">
        <v>44</v>
      </c>
      <c r="AA3" s="8" t="s">
        <v>59</v>
      </c>
      <c r="AB3" s="7" t="s">
        <v>65</v>
      </c>
      <c r="AC3" s="9" t="s">
        <v>61</v>
      </c>
      <c r="AD3" s="10">
        <v>0.21</v>
      </c>
      <c r="AE3" s="9" t="s">
        <v>62</v>
      </c>
      <c r="AF3" s="9" t="s">
        <v>63</v>
      </c>
      <c r="AG3" s="10">
        <v>1</v>
      </c>
      <c r="AH3" s="8" t="s">
        <v>66</v>
      </c>
      <c r="AI3" s="11" t="s">
        <v>44</v>
      </c>
    </row>
    <row r="4" spans="1:35" x14ac:dyDescent="0.25">
      <c r="A4" s="7" t="s">
        <v>39</v>
      </c>
      <c r="B4" s="8" t="s">
        <v>40</v>
      </c>
      <c r="C4" s="7" t="s">
        <v>67</v>
      </c>
      <c r="D4" s="9" t="s">
        <v>68</v>
      </c>
      <c r="E4" s="9" t="s">
        <v>43</v>
      </c>
      <c r="F4" s="9" t="s">
        <v>44</v>
      </c>
      <c r="G4" s="9" t="s">
        <v>45</v>
      </c>
      <c r="H4" s="9" t="s">
        <v>46</v>
      </c>
      <c r="I4" s="9" t="s">
        <v>47</v>
      </c>
      <c r="J4" s="9" t="s">
        <v>44</v>
      </c>
      <c r="K4" s="9" t="s">
        <v>48</v>
      </c>
      <c r="L4" s="9" t="s">
        <v>49</v>
      </c>
      <c r="M4" s="8" t="s">
        <v>44</v>
      </c>
      <c r="N4" s="7" t="s">
        <v>50</v>
      </c>
      <c r="O4" s="9" t="s">
        <v>51</v>
      </c>
      <c r="P4" s="9" t="s">
        <v>52</v>
      </c>
      <c r="Q4" s="9" t="s">
        <v>53</v>
      </c>
      <c r="R4" s="9" t="s">
        <v>54</v>
      </c>
      <c r="S4" s="10" t="s">
        <v>54</v>
      </c>
      <c r="T4" s="9" t="s">
        <v>55</v>
      </c>
      <c r="U4" s="10" t="s">
        <v>56</v>
      </c>
      <c r="V4" s="9" t="s">
        <v>57</v>
      </c>
      <c r="W4" s="9" t="s">
        <v>44</v>
      </c>
      <c r="X4" s="10" t="s">
        <v>58</v>
      </c>
      <c r="Y4" s="9" t="s">
        <v>57</v>
      </c>
      <c r="Z4" s="9" t="s">
        <v>44</v>
      </c>
      <c r="AA4" s="8" t="s">
        <v>59</v>
      </c>
      <c r="AB4" s="7" t="s">
        <v>60</v>
      </c>
      <c r="AC4" s="9" t="s">
        <v>61</v>
      </c>
      <c r="AD4" s="10">
        <v>0.7</v>
      </c>
      <c r="AE4" s="9" t="s">
        <v>62</v>
      </c>
      <c r="AF4" s="9" t="s">
        <v>63</v>
      </c>
      <c r="AG4" s="10">
        <v>1</v>
      </c>
      <c r="AH4" s="8" t="s">
        <v>64</v>
      </c>
      <c r="AI4" s="11" t="s">
        <v>44</v>
      </c>
    </row>
    <row r="5" spans="1:35" x14ac:dyDescent="0.25">
      <c r="A5" s="7" t="s">
        <v>39</v>
      </c>
      <c r="B5" s="8" t="s">
        <v>40</v>
      </c>
      <c r="C5" s="7" t="s">
        <v>67</v>
      </c>
      <c r="D5" s="9" t="s">
        <v>68</v>
      </c>
      <c r="E5" s="9" t="s">
        <v>43</v>
      </c>
      <c r="F5" s="9" t="s">
        <v>44</v>
      </c>
      <c r="G5" s="9" t="s">
        <v>45</v>
      </c>
      <c r="H5" s="9" t="s">
        <v>46</v>
      </c>
      <c r="I5" s="9" t="s">
        <v>47</v>
      </c>
      <c r="J5" s="9" t="s">
        <v>44</v>
      </c>
      <c r="K5" s="9" t="s">
        <v>48</v>
      </c>
      <c r="L5" s="9" t="s">
        <v>49</v>
      </c>
      <c r="M5" s="8" t="s">
        <v>44</v>
      </c>
      <c r="N5" s="7" t="s">
        <v>50</v>
      </c>
      <c r="O5" s="9" t="s">
        <v>51</v>
      </c>
      <c r="P5" s="9" t="s">
        <v>52</v>
      </c>
      <c r="Q5" s="9" t="s">
        <v>53</v>
      </c>
      <c r="R5" s="9" t="s">
        <v>54</v>
      </c>
      <c r="S5" s="10" t="s">
        <v>54</v>
      </c>
      <c r="T5" s="9" t="s">
        <v>55</v>
      </c>
      <c r="U5" s="10" t="s">
        <v>56</v>
      </c>
      <c r="V5" s="9" t="s">
        <v>57</v>
      </c>
      <c r="W5" s="9" t="s">
        <v>44</v>
      </c>
      <c r="X5" s="10" t="s">
        <v>58</v>
      </c>
      <c r="Y5" s="9" t="s">
        <v>57</v>
      </c>
      <c r="Z5" s="9" t="s">
        <v>44</v>
      </c>
      <c r="AA5" s="8" t="s">
        <v>59</v>
      </c>
      <c r="AB5" s="7" t="s">
        <v>65</v>
      </c>
      <c r="AC5" s="9" t="s">
        <v>61</v>
      </c>
      <c r="AD5" s="10">
        <v>0.6</v>
      </c>
      <c r="AE5" s="9" t="s">
        <v>62</v>
      </c>
      <c r="AF5" s="9" t="s">
        <v>63</v>
      </c>
      <c r="AG5" s="10">
        <v>1</v>
      </c>
      <c r="AH5" s="8" t="s">
        <v>66</v>
      </c>
      <c r="AI5" s="11" t="s">
        <v>44</v>
      </c>
    </row>
    <row r="6" spans="1:35" x14ac:dyDescent="0.25">
      <c r="A6" s="7" t="s">
        <v>39</v>
      </c>
      <c r="B6" s="8" t="s">
        <v>40</v>
      </c>
      <c r="C6" s="7" t="s">
        <v>69</v>
      </c>
      <c r="D6" s="9" t="s">
        <v>70</v>
      </c>
      <c r="E6" s="9" t="s">
        <v>43</v>
      </c>
      <c r="F6" s="9" t="s">
        <v>44</v>
      </c>
      <c r="G6" s="9" t="s">
        <v>45</v>
      </c>
      <c r="H6" s="9" t="s">
        <v>46</v>
      </c>
      <c r="I6" s="9" t="s">
        <v>47</v>
      </c>
      <c r="J6" s="9" t="s">
        <v>44</v>
      </c>
      <c r="K6" s="9" t="s">
        <v>48</v>
      </c>
      <c r="L6" s="9" t="s">
        <v>49</v>
      </c>
      <c r="M6" s="8" t="s">
        <v>44</v>
      </c>
      <c r="N6" s="7" t="s">
        <v>50</v>
      </c>
      <c r="O6" s="9" t="s">
        <v>51</v>
      </c>
      <c r="P6" s="9" t="s">
        <v>52</v>
      </c>
      <c r="Q6" s="9" t="s">
        <v>53</v>
      </c>
      <c r="R6" s="9" t="s">
        <v>54</v>
      </c>
      <c r="S6" s="10" t="s">
        <v>54</v>
      </c>
      <c r="T6" s="9" t="s">
        <v>55</v>
      </c>
      <c r="U6" s="10" t="s">
        <v>56</v>
      </c>
      <c r="V6" s="9" t="s">
        <v>57</v>
      </c>
      <c r="W6" s="9" t="s">
        <v>44</v>
      </c>
      <c r="X6" s="10" t="s">
        <v>58</v>
      </c>
      <c r="Y6" s="9" t="s">
        <v>57</v>
      </c>
      <c r="Z6" s="9" t="s">
        <v>44</v>
      </c>
      <c r="AA6" s="8" t="s">
        <v>59</v>
      </c>
      <c r="AB6" s="7" t="s">
        <v>65</v>
      </c>
      <c r="AC6" s="9" t="s">
        <v>61</v>
      </c>
      <c r="AD6" s="10">
        <v>70</v>
      </c>
      <c r="AE6" s="9" t="s">
        <v>62</v>
      </c>
      <c r="AF6" s="9" t="s">
        <v>63</v>
      </c>
      <c r="AG6" s="10">
        <v>1</v>
      </c>
      <c r="AH6" s="8" t="s">
        <v>66</v>
      </c>
      <c r="AI6" s="11" t="s">
        <v>44</v>
      </c>
    </row>
    <row r="7" spans="1:35" x14ac:dyDescent="0.25">
      <c r="A7" s="7" t="s">
        <v>39</v>
      </c>
      <c r="B7" s="8" t="s">
        <v>40</v>
      </c>
      <c r="C7" s="7" t="s">
        <v>71</v>
      </c>
      <c r="D7" s="9" t="s">
        <v>72</v>
      </c>
      <c r="E7" s="9" t="s">
        <v>43</v>
      </c>
      <c r="F7" s="9" t="s">
        <v>44</v>
      </c>
      <c r="G7" s="9" t="s">
        <v>45</v>
      </c>
      <c r="H7" s="9" t="s">
        <v>46</v>
      </c>
      <c r="I7" s="9" t="s">
        <v>47</v>
      </c>
      <c r="J7" s="9" t="s">
        <v>44</v>
      </c>
      <c r="K7" s="9" t="s">
        <v>48</v>
      </c>
      <c r="L7" s="9" t="s">
        <v>49</v>
      </c>
      <c r="M7" s="8" t="s">
        <v>44</v>
      </c>
      <c r="N7" s="7" t="s">
        <v>50</v>
      </c>
      <c r="O7" s="9" t="s">
        <v>51</v>
      </c>
      <c r="P7" s="9" t="s">
        <v>52</v>
      </c>
      <c r="Q7" s="9" t="s">
        <v>53</v>
      </c>
      <c r="R7" s="9" t="s">
        <v>54</v>
      </c>
      <c r="S7" s="10" t="s">
        <v>54</v>
      </c>
      <c r="T7" s="9" t="s">
        <v>55</v>
      </c>
      <c r="U7" s="10" t="s">
        <v>56</v>
      </c>
      <c r="V7" s="9" t="s">
        <v>57</v>
      </c>
      <c r="W7" s="9" t="s">
        <v>44</v>
      </c>
      <c r="X7" s="10" t="s">
        <v>58</v>
      </c>
      <c r="Y7" s="9" t="s">
        <v>57</v>
      </c>
      <c r="Z7" s="9" t="s">
        <v>44</v>
      </c>
      <c r="AA7" s="8" t="s">
        <v>59</v>
      </c>
      <c r="AB7" s="7" t="s">
        <v>60</v>
      </c>
      <c r="AC7" s="9" t="s">
        <v>61</v>
      </c>
      <c r="AD7" s="10">
        <v>130</v>
      </c>
      <c r="AE7" s="9" t="s">
        <v>62</v>
      </c>
      <c r="AF7" s="9" t="s">
        <v>63</v>
      </c>
      <c r="AG7" s="10">
        <v>1</v>
      </c>
      <c r="AH7" s="8" t="s">
        <v>64</v>
      </c>
      <c r="AI7" s="11" t="s">
        <v>44</v>
      </c>
    </row>
    <row r="8" spans="1:35" x14ac:dyDescent="0.25">
      <c r="A8" s="7" t="s">
        <v>39</v>
      </c>
      <c r="B8" s="8" t="s">
        <v>40</v>
      </c>
      <c r="C8" s="7" t="s">
        <v>71</v>
      </c>
      <c r="D8" s="9" t="s">
        <v>72</v>
      </c>
      <c r="E8" s="9" t="s">
        <v>43</v>
      </c>
      <c r="F8" s="9" t="s">
        <v>44</v>
      </c>
      <c r="G8" s="9" t="s">
        <v>45</v>
      </c>
      <c r="H8" s="9" t="s">
        <v>46</v>
      </c>
      <c r="I8" s="9" t="s">
        <v>47</v>
      </c>
      <c r="J8" s="9" t="s">
        <v>44</v>
      </c>
      <c r="K8" s="9" t="s">
        <v>48</v>
      </c>
      <c r="L8" s="9" t="s">
        <v>49</v>
      </c>
      <c r="M8" s="8" t="s">
        <v>44</v>
      </c>
      <c r="N8" s="7" t="s">
        <v>50</v>
      </c>
      <c r="O8" s="9" t="s">
        <v>51</v>
      </c>
      <c r="P8" s="9" t="s">
        <v>52</v>
      </c>
      <c r="Q8" s="9" t="s">
        <v>53</v>
      </c>
      <c r="R8" s="9" t="s">
        <v>54</v>
      </c>
      <c r="S8" s="10" t="s">
        <v>54</v>
      </c>
      <c r="T8" s="9" t="s">
        <v>55</v>
      </c>
      <c r="U8" s="10" t="s">
        <v>56</v>
      </c>
      <c r="V8" s="9" t="s">
        <v>57</v>
      </c>
      <c r="W8" s="9" t="s">
        <v>44</v>
      </c>
      <c r="X8" s="10" t="s">
        <v>58</v>
      </c>
      <c r="Y8" s="9" t="s">
        <v>57</v>
      </c>
      <c r="Z8" s="9" t="s">
        <v>44</v>
      </c>
      <c r="AA8" s="8" t="s">
        <v>59</v>
      </c>
      <c r="AB8" s="7" t="s">
        <v>65</v>
      </c>
      <c r="AC8" s="9" t="s">
        <v>61</v>
      </c>
      <c r="AD8" s="10">
        <v>140</v>
      </c>
      <c r="AE8" s="9" t="s">
        <v>62</v>
      </c>
      <c r="AF8" s="9" t="s">
        <v>63</v>
      </c>
      <c r="AG8" s="10">
        <v>1</v>
      </c>
      <c r="AH8" s="8" t="s">
        <v>66</v>
      </c>
      <c r="AI8" s="11" t="s">
        <v>44</v>
      </c>
    </row>
    <row r="9" spans="1:35" x14ac:dyDescent="0.25">
      <c r="A9" s="7" t="s">
        <v>39</v>
      </c>
      <c r="B9" s="8" t="s">
        <v>40</v>
      </c>
      <c r="C9" s="7" t="s">
        <v>73</v>
      </c>
      <c r="D9" s="9" t="s">
        <v>74</v>
      </c>
      <c r="E9" s="9" t="s">
        <v>43</v>
      </c>
      <c r="F9" s="9" t="s">
        <v>44</v>
      </c>
      <c r="G9" s="9" t="s">
        <v>45</v>
      </c>
      <c r="H9" s="9" t="s">
        <v>46</v>
      </c>
      <c r="I9" s="9" t="s">
        <v>47</v>
      </c>
      <c r="J9" s="9" t="s">
        <v>44</v>
      </c>
      <c r="K9" s="9" t="s">
        <v>48</v>
      </c>
      <c r="L9" s="9" t="s">
        <v>49</v>
      </c>
      <c r="M9" s="8" t="s">
        <v>44</v>
      </c>
      <c r="N9" s="7" t="s">
        <v>50</v>
      </c>
      <c r="O9" s="9" t="s">
        <v>51</v>
      </c>
      <c r="P9" s="9" t="s">
        <v>52</v>
      </c>
      <c r="Q9" s="9" t="s">
        <v>53</v>
      </c>
      <c r="R9" s="9" t="s">
        <v>54</v>
      </c>
      <c r="S9" s="10" t="s">
        <v>54</v>
      </c>
      <c r="T9" s="9" t="s">
        <v>55</v>
      </c>
      <c r="U9" s="10" t="s">
        <v>56</v>
      </c>
      <c r="V9" s="9" t="s">
        <v>57</v>
      </c>
      <c r="W9" s="9" t="s">
        <v>44</v>
      </c>
      <c r="X9" s="10" t="s">
        <v>58</v>
      </c>
      <c r="Y9" s="9" t="s">
        <v>57</v>
      </c>
      <c r="Z9" s="9" t="s">
        <v>44</v>
      </c>
      <c r="AA9" s="8" t="s">
        <v>59</v>
      </c>
      <c r="AB9" s="7" t="s">
        <v>65</v>
      </c>
      <c r="AC9" s="9" t="s">
        <v>61</v>
      </c>
      <c r="AD9" s="10">
        <v>50</v>
      </c>
      <c r="AE9" s="9" t="s">
        <v>62</v>
      </c>
      <c r="AF9" s="9" t="s">
        <v>63</v>
      </c>
      <c r="AG9" s="10">
        <v>1</v>
      </c>
      <c r="AH9" s="8" t="s">
        <v>66</v>
      </c>
      <c r="AI9" s="11" t="s">
        <v>44</v>
      </c>
    </row>
    <row r="10" spans="1:35" x14ac:dyDescent="0.25">
      <c r="A10" s="7" t="s">
        <v>39</v>
      </c>
      <c r="B10" s="8" t="s">
        <v>40</v>
      </c>
      <c r="C10" s="7" t="s">
        <v>75</v>
      </c>
      <c r="D10" s="9" t="s">
        <v>76</v>
      </c>
      <c r="E10" s="9" t="s">
        <v>43</v>
      </c>
      <c r="F10" s="9" t="s">
        <v>44</v>
      </c>
      <c r="G10" s="9" t="s">
        <v>45</v>
      </c>
      <c r="H10" s="9" t="s">
        <v>46</v>
      </c>
      <c r="I10" s="9" t="s">
        <v>47</v>
      </c>
      <c r="J10" s="9" t="s">
        <v>44</v>
      </c>
      <c r="K10" s="9" t="s">
        <v>48</v>
      </c>
      <c r="L10" s="9" t="s">
        <v>49</v>
      </c>
      <c r="M10" s="8" t="s">
        <v>44</v>
      </c>
      <c r="N10" s="7" t="s">
        <v>50</v>
      </c>
      <c r="O10" s="9" t="s">
        <v>51</v>
      </c>
      <c r="P10" s="9" t="s">
        <v>52</v>
      </c>
      <c r="Q10" s="9" t="s">
        <v>53</v>
      </c>
      <c r="R10" s="9" t="s">
        <v>54</v>
      </c>
      <c r="S10" s="10" t="s">
        <v>54</v>
      </c>
      <c r="T10" s="9" t="s">
        <v>55</v>
      </c>
      <c r="U10" s="10" t="s">
        <v>56</v>
      </c>
      <c r="V10" s="9" t="s">
        <v>57</v>
      </c>
      <c r="W10" s="9" t="s">
        <v>44</v>
      </c>
      <c r="X10" s="10" t="s">
        <v>58</v>
      </c>
      <c r="Y10" s="9" t="s">
        <v>57</v>
      </c>
      <c r="Z10" s="9" t="s">
        <v>44</v>
      </c>
      <c r="AA10" s="8" t="s">
        <v>59</v>
      </c>
      <c r="AB10" s="7" t="s">
        <v>60</v>
      </c>
      <c r="AC10" s="9" t="s">
        <v>61</v>
      </c>
      <c r="AD10" s="10">
        <v>70</v>
      </c>
      <c r="AE10" s="9" t="s">
        <v>62</v>
      </c>
      <c r="AF10" s="9" t="s">
        <v>63</v>
      </c>
      <c r="AG10" s="10">
        <v>1</v>
      </c>
      <c r="AH10" s="8" t="s">
        <v>64</v>
      </c>
      <c r="AI10" s="11" t="s">
        <v>44</v>
      </c>
    </row>
    <row r="11" spans="1:35" x14ac:dyDescent="0.25">
      <c r="A11" s="7" t="s">
        <v>39</v>
      </c>
      <c r="B11" s="8" t="s">
        <v>40</v>
      </c>
      <c r="C11" s="7" t="s">
        <v>75</v>
      </c>
      <c r="D11" s="9" t="s">
        <v>76</v>
      </c>
      <c r="E11" s="9" t="s">
        <v>43</v>
      </c>
      <c r="F11" s="9" t="s">
        <v>44</v>
      </c>
      <c r="G11" s="9" t="s">
        <v>45</v>
      </c>
      <c r="H11" s="9" t="s">
        <v>46</v>
      </c>
      <c r="I11" s="9" t="s">
        <v>47</v>
      </c>
      <c r="J11" s="9" t="s">
        <v>44</v>
      </c>
      <c r="K11" s="9" t="s">
        <v>48</v>
      </c>
      <c r="L11" s="9" t="s">
        <v>49</v>
      </c>
      <c r="M11" s="8" t="s">
        <v>44</v>
      </c>
      <c r="N11" s="7" t="s">
        <v>50</v>
      </c>
      <c r="O11" s="9" t="s">
        <v>51</v>
      </c>
      <c r="P11" s="9" t="s">
        <v>52</v>
      </c>
      <c r="Q11" s="9" t="s">
        <v>53</v>
      </c>
      <c r="R11" s="9" t="s">
        <v>54</v>
      </c>
      <c r="S11" s="10" t="s">
        <v>54</v>
      </c>
      <c r="T11" s="9" t="s">
        <v>55</v>
      </c>
      <c r="U11" s="10" t="s">
        <v>56</v>
      </c>
      <c r="V11" s="9" t="s">
        <v>57</v>
      </c>
      <c r="W11" s="9" t="s">
        <v>44</v>
      </c>
      <c r="X11" s="10" t="s">
        <v>58</v>
      </c>
      <c r="Y11" s="9" t="s">
        <v>57</v>
      </c>
      <c r="Z11" s="9" t="s">
        <v>44</v>
      </c>
      <c r="AA11" s="8" t="s">
        <v>59</v>
      </c>
      <c r="AB11" s="7" t="s">
        <v>65</v>
      </c>
      <c r="AC11" s="9" t="s">
        <v>61</v>
      </c>
      <c r="AD11" s="10">
        <v>50</v>
      </c>
      <c r="AE11" s="9" t="s">
        <v>62</v>
      </c>
      <c r="AF11" s="9" t="s">
        <v>63</v>
      </c>
      <c r="AG11" s="10">
        <v>1</v>
      </c>
      <c r="AH11" s="8" t="s">
        <v>66</v>
      </c>
      <c r="AI11" s="11" t="s">
        <v>44</v>
      </c>
    </row>
    <row r="12" spans="1:35" x14ac:dyDescent="0.25">
      <c r="A12" s="7" t="s">
        <v>39</v>
      </c>
      <c r="B12" s="8" t="s">
        <v>40</v>
      </c>
      <c r="C12" s="7" t="s">
        <v>77</v>
      </c>
      <c r="D12" s="9" t="s">
        <v>78</v>
      </c>
      <c r="E12" s="9" t="s">
        <v>43</v>
      </c>
      <c r="F12" s="9" t="s">
        <v>44</v>
      </c>
      <c r="G12" s="9" t="s">
        <v>45</v>
      </c>
      <c r="H12" s="9" t="s">
        <v>46</v>
      </c>
      <c r="I12" s="9" t="s">
        <v>47</v>
      </c>
      <c r="J12" s="9" t="s">
        <v>44</v>
      </c>
      <c r="K12" s="9" t="s">
        <v>48</v>
      </c>
      <c r="L12" s="9" t="s">
        <v>49</v>
      </c>
      <c r="M12" s="8" t="s">
        <v>44</v>
      </c>
      <c r="N12" s="7" t="s">
        <v>50</v>
      </c>
      <c r="O12" s="9" t="s">
        <v>51</v>
      </c>
      <c r="P12" s="9" t="s">
        <v>52</v>
      </c>
      <c r="Q12" s="9" t="s">
        <v>53</v>
      </c>
      <c r="R12" s="9" t="s">
        <v>54</v>
      </c>
      <c r="S12" s="10" t="s">
        <v>54</v>
      </c>
      <c r="T12" s="9" t="s">
        <v>55</v>
      </c>
      <c r="U12" s="10" t="s">
        <v>56</v>
      </c>
      <c r="V12" s="9" t="s">
        <v>57</v>
      </c>
      <c r="W12" s="9" t="s">
        <v>44</v>
      </c>
      <c r="X12" s="10" t="s">
        <v>58</v>
      </c>
      <c r="Y12" s="9" t="s">
        <v>57</v>
      </c>
      <c r="Z12" s="9" t="s">
        <v>44</v>
      </c>
      <c r="AA12" s="8" t="s">
        <v>59</v>
      </c>
      <c r="AB12" s="7" t="s">
        <v>60</v>
      </c>
      <c r="AC12" s="9" t="s">
        <v>61</v>
      </c>
      <c r="AD12" s="10">
        <v>28</v>
      </c>
      <c r="AE12" s="9" t="s">
        <v>62</v>
      </c>
      <c r="AF12" s="9" t="s">
        <v>63</v>
      </c>
      <c r="AG12" s="10">
        <v>1</v>
      </c>
      <c r="AH12" s="8" t="s">
        <v>64</v>
      </c>
      <c r="AI12" s="11" t="s">
        <v>44</v>
      </c>
    </row>
    <row r="13" spans="1:35" x14ac:dyDescent="0.25">
      <c r="A13" s="7" t="s">
        <v>39</v>
      </c>
      <c r="B13" s="8" t="s">
        <v>40</v>
      </c>
      <c r="C13" s="7" t="s">
        <v>77</v>
      </c>
      <c r="D13" s="9" t="s">
        <v>78</v>
      </c>
      <c r="E13" s="9" t="s">
        <v>43</v>
      </c>
      <c r="F13" s="9" t="s">
        <v>44</v>
      </c>
      <c r="G13" s="9" t="s">
        <v>45</v>
      </c>
      <c r="H13" s="9" t="s">
        <v>46</v>
      </c>
      <c r="I13" s="9" t="s">
        <v>47</v>
      </c>
      <c r="J13" s="9" t="s">
        <v>44</v>
      </c>
      <c r="K13" s="9" t="s">
        <v>48</v>
      </c>
      <c r="L13" s="9" t="s">
        <v>49</v>
      </c>
      <c r="M13" s="8" t="s">
        <v>44</v>
      </c>
      <c r="N13" s="7" t="s">
        <v>50</v>
      </c>
      <c r="O13" s="9" t="s">
        <v>51</v>
      </c>
      <c r="P13" s="9" t="s">
        <v>52</v>
      </c>
      <c r="Q13" s="9" t="s">
        <v>53</v>
      </c>
      <c r="R13" s="9" t="s">
        <v>54</v>
      </c>
      <c r="S13" s="10" t="s">
        <v>54</v>
      </c>
      <c r="T13" s="9" t="s">
        <v>55</v>
      </c>
      <c r="U13" s="10" t="s">
        <v>56</v>
      </c>
      <c r="V13" s="9" t="s">
        <v>57</v>
      </c>
      <c r="W13" s="9" t="s">
        <v>44</v>
      </c>
      <c r="X13" s="10" t="s">
        <v>58</v>
      </c>
      <c r="Y13" s="9" t="s">
        <v>57</v>
      </c>
      <c r="Z13" s="9" t="s">
        <v>44</v>
      </c>
      <c r="AA13" s="8" t="s">
        <v>59</v>
      </c>
      <c r="AB13" s="7" t="s">
        <v>65</v>
      </c>
      <c r="AC13" s="9" t="s">
        <v>61</v>
      </c>
      <c r="AD13" s="10">
        <v>36</v>
      </c>
      <c r="AE13" s="9" t="s">
        <v>62</v>
      </c>
      <c r="AF13" s="9" t="s">
        <v>63</v>
      </c>
      <c r="AG13" s="10">
        <v>1</v>
      </c>
      <c r="AH13" s="8" t="s">
        <v>66</v>
      </c>
      <c r="AI13" s="11" t="s">
        <v>44</v>
      </c>
    </row>
    <row r="14" spans="1:35" x14ac:dyDescent="0.25">
      <c r="A14" s="7" t="s">
        <v>39</v>
      </c>
      <c r="B14" s="8" t="s">
        <v>40</v>
      </c>
      <c r="C14" s="7" t="s">
        <v>79</v>
      </c>
      <c r="D14" s="9" t="s">
        <v>80</v>
      </c>
      <c r="E14" s="9" t="s">
        <v>43</v>
      </c>
      <c r="F14" s="9" t="s">
        <v>44</v>
      </c>
      <c r="G14" s="9" t="s">
        <v>45</v>
      </c>
      <c r="H14" s="9" t="s">
        <v>46</v>
      </c>
      <c r="I14" s="9" t="s">
        <v>47</v>
      </c>
      <c r="J14" s="9" t="s">
        <v>44</v>
      </c>
      <c r="K14" s="9" t="s">
        <v>48</v>
      </c>
      <c r="L14" s="9" t="s">
        <v>49</v>
      </c>
      <c r="M14" s="8" t="s">
        <v>44</v>
      </c>
      <c r="N14" s="7" t="s">
        <v>50</v>
      </c>
      <c r="O14" s="9" t="s">
        <v>51</v>
      </c>
      <c r="P14" s="9" t="s">
        <v>52</v>
      </c>
      <c r="Q14" s="9" t="s">
        <v>53</v>
      </c>
      <c r="R14" s="9" t="s">
        <v>54</v>
      </c>
      <c r="S14" s="10" t="s">
        <v>54</v>
      </c>
      <c r="T14" s="9" t="s">
        <v>55</v>
      </c>
      <c r="U14" s="10" t="s">
        <v>56</v>
      </c>
      <c r="V14" s="9" t="s">
        <v>57</v>
      </c>
      <c r="W14" s="9" t="s">
        <v>44</v>
      </c>
      <c r="X14" s="10" t="s">
        <v>58</v>
      </c>
      <c r="Y14" s="9" t="s">
        <v>57</v>
      </c>
      <c r="Z14" s="9" t="s">
        <v>44</v>
      </c>
      <c r="AA14" s="8" t="s">
        <v>59</v>
      </c>
      <c r="AB14" s="7" t="s">
        <v>65</v>
      </c>
      <c r="AC14" s="9" t="s">
        <v>61</v>
      </c>
      <c r="AD14" s="10">
        <v>77</v>
      </c>
      <c r="AE14" s="9" t="s">
        <v>62</v>
      </c>
      <c r="AF14" s="9" t="s">
        <v>63</v>
      </c>
      <c r="AG14" s="10">
        <v>1</v>
      </c>
      <c r="AH14" s="8" t="s">
        <v>66</v>
      </c>
      <c r="AI14" s="11" t="s">
        <v>44</v>
      </c>
    </row>
    <row r="15" spans="1:35" x14ac:dyDescent="0.25">
      <c r="A15" s="7" t="s">
        <v>39</v>
      </c>
      <c r="B15" s="8" t="s">
        <v>40</v>
      </c>
      <c r="C15" s="7" t="s">
        <v>81</v>
      </c>
      <c r="D15" s="9" t="s">
        <v>82</v>
      </c>
      <c r="E15" s="9" t="s">
        <v>43</v>
      </c>
      <c r="F15" s="9" t="s">
        <v>44</v>
      </c>
      <c r="G15" s="9" t="s">
        <v>45</v>
      </c>
      <c r="H15" s="9" t="s">
        <v>46</v>
      </c>
      <c r="I15" s="9" t="s">
        <v>47</v>
      </c>
      <c r="J15" s="9" t="s">
        <v>44</v>
      </c>
      <c r="K15" s="9" t="s">
        <v>48</v>
      </c>
      <c r="L15" s="9" t="s">
        <v>49</v>
      </c>
      <c r="M15" s="8" t="s">
        <v>44</v>
      </c>
      <c r="N15" s="7" t="s">
        <v>50</v>
      </c>
      <c r="O15" s="9" t="s">
        <v>51</v>
      </c>
      <c r="P15" s="9" t="s">
        <v>52</v>
      </c>
      <c r="Q15" s="9" t="s">
        <v>53</v>
      </c>
      <c r="R15" s="9" t="s">
        <v>54</v>
      </c>
      <c r="S15" s="10" t="s">
        <v>54</v>
      </c>
      <c r="T15" s="9" t="s">
        <v>55</v>
      </c>
      <c r="U15" s="10" t="s">
        <v>56</v>
      </c>
      <c r="V15" s="9" t="s">
        <v>57</v>
      </c>
      <c r="W15" s="9" t="s">
        <v>44</v>
      </c>
      <c r="X15" s="10" t="s">
        <v>58</v>
      </c>
      <c r="Y15" s="9" t="s">
        <v>57</v>
      </c>
      <c r="Z15" s="9" t="s">
        <v>44</v>
      </c>
      <c r="AA15" s="8" t="s">
        <v>59</v>
      </c>
      <c r="AB15" s="7" t="s">
        <v>65</v>
      </c>
      <c r="AC15" s="9" t="s">
        <v>61</v>
      </c>
      <c r="AD15" s="10">
        <v>1.2E-2</v>
      </c>
      <c r="AE15" s="9" t="s">
        <v>62</v>
      </c>
      <c r="AF15" s="9" t="s">
        <v>63</v>
      </c>
      <c r="AG15" s="10">
        <v>1</v>
      </c>
      <c r="AH15" s="8" t="s">
        <v>66</v>
      </c>
      <c r="AI15" s="11" t="s">
        <v>44</v>
      </c>
    </row>
    <row r="16" spans="1:35" x14ac:dyDescent="0.25">
      <c r="A16" s="7" t="s">
        <v>94</v>
      </c>
      <c r="B16" s="8" t="s">
        <v>95</v>
      </c>
      <c r="C16" s="7" t="s">
        <v>96</v>
      </c>
      <c r="D16" s="9" t="s">
        <v>97</v>
      </c>
      <c r="E16" s="9" t="s">
        <v>43</v>
      </c>
      <c r="F16" s="9" t="s">
        <v>44</v>
      </c>
      <c r="G16" s="9" t="s">
        <v>90</v>
      </c>
      <c r="H16" s="9" t="s">
        <v>98</v>
      </c>
      <c r="I16" s="9" t="s">
        <v>99</v>
      </c>
      <c r="J16" s="9" t="s">
        <v>100</v>
      </c>
      <c r="K16" s="9" t="s">
        <v>101</v>
      </c>
      <c r="L16" s="9" t="s">
        <v>49</v>
      </c>
      <c r="M16" s="8" t="s">
        <v>102</v>
      </c>
      <c r="N16" s="7" t="s">
        <v>50</v>
      </c>
      <c r="O16" s="9" t="s">
        <v>103</v>
      </c>
      <c r="P16" s="9" t="s">
        <v>104</v>
      </c>
      <c r="Q16" s="9" t="s">
        <v>105</v>
      </c>
      <c r="R16" s="9" t="s">
        <v>85</v>
      </c>
      <c r="S16" s="10" t="s">
        <v>86</v>
      </c>
      <c r="T16" s="9" t="s">
        <v>87</v>
      </c>
      <c r="U16" s="9" t="s">
        <v>106</v>
      </c>
      <c r="V16" s="9" t="s">
        <v>107</v>
      </c>
      <c r="W16" s="9" t="s">
        <v>44</v>
      </c>
      <c r="X16" s="9" t="s">
        <v>54</v>
      </c>
      <c r="Y16" s="9" t="s">
        <v>54</v>
      </c>
      <c r="Z16" s="9" t="s">
        <v>44</v>
      </c>
      <c r="AA16" s="8" t="s">
        <v>108</v>
      </c>
      <c r="AB16" s="7" t="s">
        <v>109</v>
      </c>
      <c r="AC16" s="9" t="s">
        <v>91</v>
      </c>
      <c r="AD16" s="10">
        <v>0</v>
      </c>
      <c r="AE16" s="9" t="s">
        <v>110</v>
      </c>
      <c r="AF16" s="9" t="s">
        <v>110</v>
      </c>
      <c r="AG16" s="10">
        <v>3</v>
      </c>
      <c r="AH16" s="8" t="s">
        <v>111</v>
      </c>
      <c r="AI16" s="11" t="s">
        <v>44</v>
      </c>
    </row>
    <row r="17" spans="1:35" x14ac:dyDescent="0.25">
      <c r="A17" s="7" t="s">
        <v>94</v>
      </c>
      <c r="B17" s="8" t="s">
        <v>95</v>
      </c>
      <c r="C17" s="7" t="s">
        <v>96</v>
      </c>
      <c r="D17" s="9" t="s">
        <v>97</v>
      </c>
      <c r="E17" s="9" t="s">
        <v>43</v>
      </c>
      <c r="F17" s="9" t="s">
        <v>44</v>
      </c>
      <c r="G17" s="9" t="s">
        <v>90</v>
      </c>
      <c r="H17" s="9" t="s">
        <v>98</v>
      </c>
      <c r="I17" s="9" t="s">
        <v>99</v>
      </c>
      <c r="J17" s="9" t="s">
        <v>100</v>
      </c>
      <c r="K17" s="9" t="s">
        <v>101</v>
      </c>
      <c r="L17" s="9" t="s">
        <v>49</v>
      </c>
      <c r="M17" s="8" t="s">
        <v>102</v>
      </c>
      <c r="N17" s="7" t="s">
        <v>50</v>
      </c>
      <c r="O17" s="9" t="s">
        <v>103</v>
      </c>
      <c r="P17" s="9" t="s">
        <v>104</v>
      </c>
      <c r="Q17" s="9" t="s">
        <v>105</v>
      </c>
      <c r="R17" s="9" t="s">
        <v>85</v>
      </c>
      <c r="S17" s="10" t="s">
        <v>86</v>
      </c>
      <c r="T17" s="9" t="s">
        <v>87</v>
      </c>
      <c r="U17" s="9" t="s">
        <v>106</v>
      </c>
      <c r="V17" s="9" t="s">
        <v>107</v>
      </c>
      <c r="W17" s="9" t="s">
        <v>44</v>
      </c>
      <c r="X17" s="9" t="s">
        <v>54</v>
      </c>
      <c r="Y17" s="9" t="s">
        <v>54</v>
      </c>
      <c r="Z17" s="9" t="s">
        <v>44</v>
      </c>
      <c r="AA17" s="8" t="s">
        <v>108</v>
      </c>
      <c r="AB17" s="7" t="s">
        <v>112</v>
      </c>
      <c r="AC17" s="9" t="s">
        <v>91</v>
      </c>
      <c r="AD17" s="10">
        <v>2.2999999999999998</v>
      </c>
      <c r="AE17" s="9" t="s">
        <v>110</v>
      </c>
      <c r="AF17" s="9" t="s">
        <v>110</v>
      </c>
      <c r="AG17" s="10">
        <v>3</v>
      </c>
      <c r="AH17" s="8" t="s">
        <v>111</v>
      </c>
      <c r="AI17" s="11" t="s">
        <v>44</v>
      </c>
    </row>
    <row r="18" spans="1:35" x14ac:dyDescent="0.25">
      <c r="A18" s="7" t="s">
        <v>94</v>
      </c>
      <c r="B18" s="8" t="s">
        <v>95</v>
      </c>
      <c r="C18" s="7" t="s">
        <v>96</v>
      </c>
      <c r="D18" s="9" t="s">
        <v>97</v>
      </c>
      <c r="E18" s="9" t="s">
        <v>43</v>
      </c>
      <c r="F18" s="9" t="s">
        <v>44</v>
      </c>
      <c r="G18" s="9" t="s">
        <v>90</v>
      </c>
      <c r="H18" s="9" t="s">
        <v>98</v>
      </c>
      <c r="I18" s="9" t="s">
        <v>99</v>
      </c>
      <c r="J18" s="9" t="s">
        <v>100</v>
      </c>
      <c r="K18" s="9" t="s">
        <v>101</v>
      </c>
      <c r="L18" s="9" t="s">
        <v>49</v>
      </c>
      <c r="M18" s="8" t="s">
        <v>102</v>
      </c>
      <c r="N18" s="7" t="s">
        <v>50</v>
      </c>
      <c r="O18" s="9" t="s">
        <v>103</v>
      </c>
      <c r="P18" s="9" t="s">
        <v>104</v>
      </c>
      <c r="Q18" s="9" t="s">
        <v>105</v>
      </c>
      <c r="R18" s="9" t="s">
        <v>85</v>
      </c>
      <c r="S18" s="10" t="s">
        <v>86</v>
      </c>
      <c r="T18" s="9" t="s">
        <v>87</v>
      </c>
      <c r="U18" s="9" t="s">
        <v>106</v>
      </c>
      <c r="V18" s="9" t="s">
        <v>107</v>
      </c>
      <c r="W18" s="9" t="s">
        <v>44</v>
      </c>
      <c r="X18" s="9" t="s">
        <v>54</v>
      </c>
      <c r="Y18" s="9" t="s">
        <v>54</v>
      </c>
      <c r="Z18" s="9" t="s">
        <v>44</v>
      </c>
      <c r="AA18" s="8" t="s">
        <v>108</v>
      </c>
      <c r="AB18" s="7" t="s">
        <v>112</v>
      </c>
      <c r="AC18" s="9" t="s">
        <v>92</v>
      </c>
      <c r="AD18" s="10">
        <v>0.25</v>
      </c>
      <c r="AE18" s="9" t="s">
        <v>110</v>
      </c>
      <c r="AF18" s="9" t="s">
        <v>110</v>
      </c>
      <c r="AG18" s="10">
        <v>3</v>
      </c>
      <c r="AH18" s="8" t="s">
        <v>111</v>
      </c>
      <c r="AI18" s="11" t="s">
        <v>44</v>
      </c>
    </row>
    <row r="19" spans="1:35" x14ac:dyDescent="0.25">
      <c r="A19" s="7" t="s">
        <v>94</v>
      </c>
      <c r="B19" s="8" t="s">
        <v>95</v>
      </c>
      <c r="C19" s="7" t="s">
        <v>96</v>
      </c>
      <c r="D19" s="9" t="s">
        <v>97</v>
      </c>
      <c r="E19" s="9" t="s">
        <v>43</v>
      </c>
      <c r="F19" s="9" t="s">
        <v>44</v>
      </c>
      <c r="G19" s="9" t="s">
        <v>90</v>
      </c>
      <c r="H19" s="9" t="s">
        <v>98</v>
      </c>
      <c r="I19" s="9" t="s">
        <v>99</v>
      </c>
      <c r="J19" s="9" t="s">
        <v>100</v>
      </c>
      <c r="K19" s="9" t="s">
        <v>101</v>
      </c>
      <c r="L19" s="9" t="s">
        <v>49</v>
      </c>
      <c r="M19" s="8" t="s">
        <v>102</v>
      </c>
      <c r="N19" s="7" t="s">
        <v>50</v>
      </c>
      <c r="O19" s="9" t="s">
        <v>103</v>
      </c>
      <c r="P19" s="9" t="s">
        <v>104</v>
      </c>
      <c r="Q19" s="9" t="s">
        <v>105</v>
      </c>
      <c r="R19" s="9" t="s">
        <v>85</v>
      </c>
      <c r="S19" s="10" t="s">
        <v>86</v>
      </c>
      <c r="T19" s="9" t="s">
        <v>87</v>
      </c>
      <c r="U19" s="9" t="s">
        <v>106</v>
      </c>
      <c r="V19" s="9" t="s">
        <v>107</v>
      </c>
      <c r="W19" s="9" t="s">
        <v>44</v>
      </c>
      <c r="X19" s="9" t="s">
        <v>54</v>
      </c>
      <c r="Y19" s="9" t="s">
        <v>54</v>
      </c>
      <c r="Z19" s="9" t="s">
        <v>44</v>
      </c>
      <c r="AA19" s="8" t="s">
        <v>108</v>
      </c>
      <c r="AB19" s="7" t="s">
        <v>113</v>
      </c>
      <c r="AC19" s="9" t="s">
        <v>91</v>
      </c>
      <c r="AD19" s="10">
        <v>4.0999999999999996</v>
      </c>
      <c r="AE19" s="9" t="s">
        <v>110</v>
      </c>
      <c r="AF19" s="9" t="s">
        <v>110</v>
      </c>
      <c r="AG19" s="10">
        <v>3</v>
      </c>
      <c r="AH19" s="8" t="s">
        <v>111</v>
      </c>
      <c r="AI19" s="11" t="s">
        <v>44</v>
      </c>
    </row>
    <row r="20" spans="1:35" x14ac:dyDescent="0.25">
      <c r="A20" s="7" t="s">
        <v>94</v>
      </c>
      <c r="B20" s="8" t="s">
        <v>95</v>
      </c>
      <c r="C20" s="7" t="s">
        <v>96</v>
      </c>
      <c r="D20" s="9" t="s">
        <v>97</v>
      </c>
      <c r="E20" s="9" t="s">
        <v>43</v>
      </c>
      <c r="F20" s="9" t="s">
        <v>44</v>
      </c>
      <c r="G20" s="9" t="s">
        <v>90</v>
      </c>
      <c r="H20" s="9" t="s">
        <v>98</v>
      </c>
      <c r="I20" s="9" t="s">
        <v>99</v>
      </c>
      <c r="J20" s="9" t="s">
        <v>100</v>
      </c>
      <c r="K20" s="9" t="s">
        <v>101</v>
      </c>
      <c r="L20" s="9" t="s">
        <v>49</v>
      </c>
      <c r="M20" s="8" t="s">
        <v>102</v>
      </c>
      <c r="N20" s="7" t="s">
        <v>50</v>
      </c>
      <c r="O20" s="9" t="s">
        <v>103</v>
      </c>
      <c r="P20" s="9" t="s">
        <v>104</v>
      </c>
      <c r="Q20" s="9" t="s">
        <v>105</v>
      </c>
      <c r="R20" s="9" t="s">
        <v>85</v>
      </c>
      <c r="S20" s="10" t="s">
        <v>86</v>
      </c>
      <c r="T20" s="9" t="s">
        <v>87</v>
      </c>
      <c r="U20" s="9" t="s">
        <v>106</v>
      </c>
      <c r="V20" s="9" t="s">
        <v>107</v>
      </c>
      <c r="W20" s="9" t="s">
        <v>44</v>
      </c>
      <c r="X20" s="9" t="s">
        <v>54</v>
      </c>
      <c r="Y20" s="9" t="s">
        <v>54</v>
      </c>
      <c r="Z20" s="9" t="s">
        <v>44</v>
      </c>
      <c r="AA20" s="8" t="s">
        <v>108</v>
      </c>
      <c r="AB20" s="7" t="s">
        <v>113</v>
      </c>
      <c r="AC20" s="9" t="s">
        <v>92</v>
      </c>
      <c r="AD20" s="10">
        <v>0.39</v>
      </c>
      <c r="AE20" s="9" t="s">
        <v>110</v>
      </c>
      <c r="AF20" s="9" t="s">
        <v>110</v>
      </c>
      <c r="AG20" s="10">
        <v>3</v>
      </c>
      <c r="AH20" s="8" t="s">
        <v>111</v>
      </c>
      <c r="AI20" s="11" t="s">
        <v>44</v>
      </c>
    </row>
    <row r="21" spans="1:35" x14ac:dyDescent="0.25">
      <c r="A21" s="7" t="s">
        <v>94</v>
      </c>
      <c r="B21" s="8" t="s">
        <v>95</v>
      </c>
      <c r="C21" s="7" t="s">
        <v>96</v>
      </c>
      <c r="D21" s="9" t="s">
        <v>97</v>
      </c>
      <c r="E21" s="9" t="s">
        <v>43</v>
      </c>
      <c r="F21" s="9" t="s">
        <v>44</v>
      </c>
      <c r="G21" s="9" t="s">
        <v>90</v>
      </c>
      <c r="H21" s="9" t="s">
        <v>98</v>
      </c>
      <c r="I21" s="9" t="s">
        <v>99</v>
      </c>
      <c r="J21" s="9" t="s">
        <v>100</v>
      </c>
      <c r="K21" s="9" t="s">
        <v>101</v>
      </c>
      <c r="L21" s="9" t="s">
        <v>49</v>
      </c>
      <c r="M21" s="8" t="s">
        <v>102</v>
      </c>
      <c r="N21" s="7" t="s">
        <v>50</v>
      </c>
      <c r="O21" s="9" t="s">
        <v>103</v>
      </c>
      <c r="P21" s="9" t="s">
        <v>104</v>
      </c>
      <c r="Q21" s="9" t="s">
        <v>105</v>
      </c>
      <c r="R21" s="9" t="s">
        <v>85</v>
      </c>
      <c r="S21" s="10" t="s">
        <v>86</v>
      </c>
      <c r="T21" s="9" t="s">
        <v>87</v>
      </c>
      <c r="U21" s="9" t="s">
        <v>106</v>
      </c>
      <c r="V21" s="9" t="s">
        <v>107</v>
      </c>
      <c r="W21" s="9" t="s">
        <v>44</v>
      </c>
      <c r="X21" s="9" t="s">
        <v>54</v>
      </c>
      <c r="Y21" s="9" t="s">
        <v>54</v>
      </c>
      <c r="Z21" s="9" t="s">
        <v>44</v>
      </c>
      <c r="AA21" s="8" t="s">
        <v>108</v>
      </c>
      <c r="AB21" s="7" t="s">
        <v>114</v>
      </c>
      <c r="AC21" s="9" t="s">
        <v>91</v>
      </c>
      <c r="AD21" s="10">
        <v>6.9</v>
      </c>
      <c r="AE21" s="9" t="s">
        <v>110</v>
      </c>
      <c r="AF21" s="9" t="s">
        <v>110</v>
      </c>
      <c r="AG21" s="10">
        <v>3</v>
      </c>
      <c r="AH21" s="8" t="s">
        <v>111</v>
      </c>
      <c r="AI21" s="11" t="s">
        <v>44</v>
      </c>
    </row>
    <row r="22" spans="1:35" x14ac:dyDescent="0.25">
      <c r="A22" s="7" t="s">
        <v>94</v>
      </c>
      <c r="B22" s="8" t="s">
        <v>95</v>
      </c>
      <c r="C22" s="7" t="s">
        <v>96</v>
      </c>
      <c r="D22" s="9" t="s">
        <v>97</v>
      </c>
      <c r="E22" s="9" t="s">
        <v>43</v>
      </c>
      <c r="F22" s="9" t="s">
        <v>44</v>
      </c>
      <c r="G22" s="9" t="s">
        <v>90</v>
      </c>
      <c r="H22" s="9" t="s">
        <v>98</v>
      </c>
      <c r="I22" s="9" t="s">
        <v>99</v>
      </c>
      <c r="J22" s="9" t="s">
        <v>100</v>
      </c>
      <c r="K22" s="9" t="s">
        <v>101</v>
      </c>
      <c r="L22" s="9" t="s">
        <v>49</v>
      </c>
      <c r="M22" s="8" t="s">
        <v>102</v>
      </c>
      <c r="N22" s="7" t="s">
        <v>50</v>
      </c>
      <c r="O22" s="9" t="s">
        <v>103</v>
      </c>
      <c r="P22" s="9" t="s">
        <v>104</v>
      </c>
      <c r="Q22" s="9" t="s">
        <v>105</v>
      </c>
      <c r="R22" s="9" t="s">
        <v>85</v>
      </c>
      <c r="S22" s="10" t="s">
        <v>86</v>
      </c>
      <c r="T22" s="9" t="s">
        <v>87</v>
      </c>
      <c r="U22" s="9" t="s">
        <v>106</v>
      </c>
      <c r="V22" s="9" t="s">
        <v>107</v>
      </c>
      <c r="W22" s="9" t="s">
        <v>44</v>
      </c>
      <c r="X22" s="9" t="s">
        <v>54</v>
      </c>
      <c r="Y22" s="9" t="s">
        <v>54</v>
      </c>
      <c r="Z22" s="9" t="s">
        <v>44</v>
      </c>
      <c r="AA22" s="8" t="s">
        <v>108</v>
      </c>
      <c r="AB22" s="7" t="s">
        <v>114</v>
      </c>
      <c r="AC22" s="9" t="s">
        <v>92</v>
      </c>
      <c r="AD22" s="10">
        <v>0.54</v>
      </c>
      <c r="AE22" s="9" t="s">
        <v>110</v>
      </c>
      <c r="AF22" s="9" t="s">
        <v>110</v>
      </c>
      <c r="AG22" s="10">
        <v>3</v>
      </c>
      <c r="AH22" s="8" t="s">
        <v>111</v>
      </c>
      <c r="AI22" s="11" t="s">
        <v>44</v>
      </c>
    </row>
    <row r="23" spans="1:35" x14ac:dyDescent="0.25">
      <c r="A23" s="7" t="s">
        <v>94</v>
      </c>
      <c r="B23" s="8" t="s">
        <v>95</v>
      </c>
      <c r="C23" s="7" t="s">
        <v>96</v>
      </c>
      <c r="D23" s="9" t="s">
        <v>97</v>
      </c>
      <c r="E23" s="9" t="s">
        <v>43</v>
      </c>
      <c r="F23" s="9" t="s">
        <v>44</v>
      </c>
      <c r="G23" s="9" t="s">
        <v>90</v>
      </c>
      <c r="H23" s="9" t="s">
        <v>98</v>
      </c>
      <c r="I23" s="9" t="s">
        <v>99</v>
      </c>
      <c r="J23" s="9" t="s">
        <v>100</v>
      </c>
      <c r="K23" s="9" t="s">
        <v>101</v>
      </c>
      <c r="L23" s="9" t="s">
        <v>49</v>
      </c>
      <c r="M23" s="8" t="s">
        <v>102</v>
      </c>
      <c r="N23" s="7" t="s">
        <v>50</v>
      </c>
      <c r="O23" s="9" t="s">
        <v>103</v>
      </c>
      <c r="P23" s="9" t="s">
        <v>104</v>
      </c>
      <c r="Q23" s="9" t="s">
        <v>105</v>
      </c>
      <c r="R23" s="9" t="s">
        <v>85</v>
      </c>
      <c r="S23" s="10" t="s">
        <v>86</v>
      </c>
      <c r="T23" s="9" t="s">
        <v>87</v>
      </c>
      <c r="U23" s="9" t="s">
        <v>106</v>
      </c>
      <c r="V23" s="9" t="s">
        <v>107</v>
      </c>
      <c r="W23" s="9" t="s">
        <v>44</v>
      </c>
      <c r="X23" s="9" t="s">
        <v>54</v>
      </c>
      <c r="Y23" s="9" t="s">
        <v>54</v>
      </c>
      <c r="Z23" s="9" t="s">
        <v>44</v>
      </c>
      <c r="AA23" s="8" t="s">
        <v>108</v>
      </c>
      <c r="AB23" s="7" t="s">
        <v>115</v>
      </c>
      <c r="AC23" s="9" t="s">
        <v>91</v>
      </c>
      <c r="AD23" s="10">
        <v>0</v>
      </c>
      <c r="AE23" s="9" t="s">
        <v>110</v>
      </c>
      <c r="AF23" s="9" t="s">
        <v>110</v>
      </c>
      <c r="AG23" s="10">
        <v>3</v>
      </c>
      <c r="AH23" s="8" t="s">
        <v>111</v>
      </c>
      <c r="AI23" s="11" t="s">
        <v>44</v>
      </c>
    </row>
    <row r="24" spans="1:35" x14ac:dyDescent="0.25">
      <c r="A24" s="7" t="s">
        <v>94</v>
      </c>
      <c r="B24" s="8" t="s">
        <v>95</v>
      </c>
      <c r="C24" s="7" t="s">
        <v>96</v>
      </c>
      <c r="D24" s="9" t="s">
        <v>97</v>
      </c>
      <c r="E24" s="9" t="s">
        <v>43</v>
      </c>
      <c r="F24" s="9" t="s">
        <v>44</v>
      </c>
      <c r="G24" s="9" t="s">
        <v>90</v>
      </c>
      <c r="H24" s="9" t="s">
        <v>98</v>
      </c>
      <c r="I24" s="9" t="s">
        <v>99</v>
      </c>
      <c r="J24" s="9" t="s">
        <v>100</v>
      </c>
      <c r="K24" s="9" t="s">
        <v>101</v>
      </c>
      <c r="L24" s="9" t="s">
        <v>49</v>
      </c>
      <c r="M24" s="8" t="s">
        <v>102</v>
      </c>
      <c r="N24" s="7" t="s">
        <v>50</v>
      </c>
      <c r="O24" s="9" t="s">
        <v>103</v>
      </c>
      <c r="P24" s="9" t="s">
        <v>104</v>
      </c>
      <c r="Q24" s="9" t="s">
        <v>105</v>
      </c>
      <c r="R24" s="9" t="s">
        <v>85</v>
      </c>
      <c r="S24" s="10" t="s">
        <v>86</v>
      </c>
      <c r="T24" s="9" t="s">
        <v>87</v>
      </c>
      <c r="U24" s="9" t="s">
        <v>106</v>
      </c>
      <c r="V24" s="9" t="s">
        <v>107</v>
      </c>
      <c r="W24" s="9" t="s">
        <v>44</v>
      </c>
      <c r="X24" s="9" t="s">
        <v>54</v>
      </c>
      <c r="Y24" s="9" t="s">
        <v>54</v>
      </c>
      <c r="Z24" s="9" t="s">
        <v>44</v>
      </c>
      <c r="AA24" s="8" t="s">
        <v>108</v>
      </c>
      <c r="AB24" s="7" t="s">
        <v>116</v>
      </c>
      <c r="AC24" s="9" t="s">
        <v>91</v>
      </c>
      <c r="AD24" s="10">
        <v>6.2</v>
      </c>
      <c r="AE24" s="9" t="s">
        <v>110</v>
      </c>
      <c r="AF24" s="9" t="s">
        <v>110</v>
      </c>
      <c r="AG24" s="10">
        <v>3</v>
      </c>
      <c r="AH24" s="8" t="s">
        <v>111</v>
      </c>
      <c r="AI24" s="11" t="s">
        <v>44</v>
      </c>
    </row>
    <row r="25" spans="1:35" x14ac:dyDescent="0.25">
      <c r="A25" s="7" t="s">
        <v>94</v>
      </c>
      <c r="B25" s="8" t="s">
        <v>95</v>
      </c>
      <c r="C25" s="7" t="s">
        <v>96</v>
      </c>
      <c r="D25" s="9" t="s">
        <v>97</v>
      </c>
      <c r="E25" s="9" t="s">
        <v>43</v>
      </c>
      <c r="F25" s="9" t="s">
        <v>44</v>
      </c>
      <c r="G25" s="9" t="s">
        <v>90</v>
      </c>
      <c r="H25" s="9" t="s">
        <v>98</v>
      </c>
      <c r="I25" s="9" t="s">
        <v>99</v>
      </c>
      <c r="J25" s="9" t="s">
        <v>100</v>
      </c>
      <c r="K25" s="9" t="s">
        <v>101</v>
      </c>
      <c r="L25" s="9" t="s">
        <v>49</v>
      </c>
      <c r="M25" s="8" t="s">
        <v>102</v>
      </c>
      <c r="N25" s="7" t="s">
        <v>50</v>
      </c>
      <c r="O25" s="9" t="s">
        <v>103</v>
      </c>
      <c r="P25" s="9" t="s">
        <v>104</v>
      </c>
      <c r="Q25" s="9" t="s">
        <v>105</v>
      </c>
      <c r="R25" s="9" t="s">
        <v>85</v>
      </c>
      <c r="S25" s="10" t="s">
        <v>86</v>
      </c>
      <c r="T25" s="9" t="s">
        <v>87</v>
      </c>
      <c r="U25" s="9" t="s">
        <v>106</v>
      </c>
      <c r="V25" s="9" t="s">
        <v>107</v>
      </c>
      <c r="W25" s="9" t="s">
        <v>44</v>
      </c>
      <c r="X25" s="9" t="s">
        <v>54</v>
      </c>
      <c r="Y25" s="9" t="s">
        <v>54</v>
      </c>
      <c r="Z25" s="9" t="s">
        <v>44</v>
      </c>
      <c r="AA25" s="8" t="s">
        <v>108</v>
      </c>
      <c r="AB25" s="7" t="s">
        <v>116</v>
      </c>
      <c r="AC25" s="9" t="s">
        <v>92</v>
      </c>
      <c r="AD25" s="10">
        <v>0.66</v>
      </c>
      <c r="AE25" s="9" t="s">
        <v>110</v>
      </c>
      <c r="AF25" s="9" t="s">
        <v>110</v>
      </c>
      <c r="AG25" s="10">
        <v>3</v>
      </c>
      <c r="AH25" s="8" t="s">
        <v>111</v>
      </c>
      <c r="AI25" s="11" t="s">
        <v>44</v>
      </c>
    </row>
    <row r="26" spans="1:35" x14ac:dyDescent="0.25">
      <c r="A26" s="7" t="s">
        <v>94</v>
      </c>
      <c r="B26" s="8" t="s">
        <v>95</v>
      </c>
      <c r="C26" s="7" t="s">
        <v>96</v>
      </c>
      <c r="D26" s="9" t="s">
        <v>97</v>
      </c>
      <c r="E26" s="9" t="s">
        <v>43</v>
      </c>
      <c r="F26" s="9" t="s">
        <v>44</v>
      </c>
      <c r="G26" s="9" t="s">
        <v>90</v>
      </c>
      <c r="H26" s="9" t="s">
        <v>98</v>
      </c>
      <c r="I26" s="9" t="s">
        <v>99</v>
      </c>
      <c r="J26" s="9" t="s">
        <v>100</v>
      </c>
      <c r="K26" s="9" t="s">
        <v>101</v>
      </c>
      <c r="L26" s="9" t="s">
        <v>49</v>
      </c>
      <c r="M26" s="8" t="s">
        <v>102</v>
      </c>
      <c r="N26" s="7" t="s">
        <v>50</v>
      </c>
      <c r="O26" s="9" t="s">
        <v>103</v>
      </c>
      <c r="P26" s="9" t="s">
        <v>104</v>
      </c>
      <c r="Q26" s="9" t="s">
        <v>105</v>
      </c>
      <c r="R26" s="9" t="s">
        <v>85</v>
      </c>
      <c r="S26" s="10" t="s">
        <v>86</v>
      </c>
      <c r="T26" s="9" t="s">
        <v>87</v>
      </c>
      <c r="U26" s="9" t="s">
        <v>106</v>
      </c>
      <c r="V26" s="9" t="s">
        <v>107</v>
      </c>
      <c r="W26" s="9" t="s">
        <v>44</v>
      </c>
      <c r="X26" s="9" t="s">
        <v>54</v>
      </c>
      <c r="Y26" s="9" t="s">
        <v>54</v>
      </c>
      <c r="Z26" s="9" t="s">
        <v>44</v>
      </c>
      <c r="AA26" s="8" t="s">
        <v>108</v>
      </c>
      <c r="AB26" s="7" t="s">
        <v>117</v>
      </c>
      <c r="AC26" s="9" t="s">
        <v>91</v>
      </c>
      <c r="AD26" s="10">
        <v>7.2</v>
      </c>
      <c r="AE26" s="9" t="s">
        <v>110</v>
      </c>
      <c r="AF26" s="9" t="s">
        <v>110</v>
      </c>
      <c r="AG26" s="10">
        <v>3</v>
      </c>
      <c r="AH26" s="8" t="s">
        <v>111</v>
      </c>
      <c r="AI26" s="11" t="s">
        <v>44</v>
      </c>
    </row>
    <row r="27" spans="1:35" x14ac:dyDescent="0.25">
      <c r="A27" s="7" t="s">
        <v>94</v>
      </c>
      <c r="B27" s="8" t="s">
        <v>95</v>
      </c>
      <c r="C27" s="7" t="s">
        <v>96</v>
      </c>
      <c r="D27" s="9" t="s">
        <v>97</v>
      </c>
      <c r="E27" s="9" t="s">
        <v>43</v>
      </c>
      <c r="F27" s="9" t="s">
        <v>44</v>
      </c>
      <c r="G27" s="9" t="s">
        <v>90</v>
      </c>
      <c r="H27" s="9" t="s">
        <v>98</v>
      </c>
      <c r="I27" s="9" t="s">
        <v>99</v>
      </c>
      <c r="J27" s="9" t="s">
        <v>100</v>
      </c>
      <c r="K27" s="9" t="s">
        <v>101</v>
      </c>
      <c r="L27" s="9" t="s">
        <v>49</v>
      </c>
      <c r="M27" s="8" t="s">
        <v>102</v>
      </c>
      <c r="N27" s="7" t="s">
        <v>50</v>
      </c>
      <c r="O27" s="9" t="s">
        <v>103</v>
      </c>
      <c r="P27" s="9" t="s">
        <v>104</v>
      </c>
      <c r="Q27" s="9" t="s">
        <v>105</v>
      </c>
      <c r="R27" s="9" t="s">
        <v>85</v>
      </c>
      <c r="S27" s="10" t="s">
        <v>86</v>
      </c>
      <c r="T27" s="9" t="s">
        <v>87</v>
      </c>
      <c r="U27" s="9" t="s">
        <v>106</v>
      </c>
      <c r="V27" s="9" t="s">
        <v>107</v>
      </c>
      <c r="W27" s="9" t="s">
        <v>44</v>
      </c>
      <c r="X27" s="9" t="s">
        <v>54</v>
      </c>
      <c r="Y27" s="9" t="s">
        <v>54</v>
      </c>
      <c r="Z27" s="9" t="s">
        <v>44</v>
      </c>
      <c r="AA27" s="8" t="s">
        <v>108</v>
      </c>
      <c r="AB27" s="7" t="s">
        <v>117</v>
      </c>
      <c r="AC27" s="9" t="s">
        <v>92</v>
      </c>
      <c r="AD27" s="10">
        <v>1.4</v>
      </c>
      <c r="AE27" s="9" t="s">
        <v>110</v>
      </c>
      <c r="AF27" s="9" t="s">
        <v>110</v>
      </c>
      <c r="AG27" s="10">
        <v>3</v>
      </c>
      <c r="AH27" s="8" t="s">
        <v>111</v>
      </c>
      <c r="AI27" s="11" t="s">
        <v>44</v>
      </c>
    </row>
    <row r="28" spans="1:35" x14ac:dyDescent="0.25">
      <c r="A28" s="7" t="s">
        <v>94</v>
      </c>
      <c r="B28" s="8" t="s">
        <v>95</v>
      </c>
      <c r="C28" s="7" t="s">
        <v>96</v>
      </c>
      <c r="D28" s="9" t="s">
        <v>97</v>
      </c>
      <c r="E28" s="9" t="s">
        <v>43</v>
      </c>
      <c r="F28" s="9" t="s">
        <v>44</v>
      </c>
      <c r="G28" s="9" t="s">
        <v>90</v>
      </c>
      <c r="H28" s="9" t="s">
        <v>98</v>
      </c>
      <c r="I28" s="9" t="s">
        <v>99</v>
      </c>
      <c r="J28" s="9" t="s">
        <v>100</v>
      </c>
      <c r="K28" s="9" t="s">
        <v>101</v>
      </c>
      <c r="L28" s="9" t="s">
        <v>49</v>
      </c>
      <c r="M28" s="8" t="s">
        <v>102</v>
      </c>
      <c r="N28" s="7" t="s">
        <v>50</v>
      </c>
      <c r="O28" s="9" t="s">
        <v>103</v>
      </c>
      <c r="P28" s="9" t="s">
        <v>104</v>
      </c>
      <c r="Q28" s="9" t="s">
        <v>105</v>
      </c>
      <c r="R28" s="9" t="s">
        <v>85</v>
      </c>
      <c r="S28" s="10" t="s">
        <v>86</v>
      </c>
      <c r="T28" s="9" t="s">
        <v>87</v>
      </c>
      <c r="U28" s="9" t="s">
        <v>106</v>
      </c>
      <c r="V28" s="9" t="s">
        <v>107</v>
      </c>
      <c r="W28" s="9" t="s">
        <v>44</v>
      </c>
      <c r="X28" s="9" t="s">
        <v>54</v>
      </c>
      <c r="Y28" s="9" t="s">
        <v>54</v>
      </c>
      <c r="Z28" s="9" t="s">
        <v>44</v>
      </c>
      <c r="AA28" s="8" t="s">
        <v>108</v>
      </c>
      <c r="AB28" s="7" t="s">
        <v>118</v>
      </c>
      <c r="AC28" s="9" t="s">
        <v>91</v>
      </c>
      <c r="AD28" s="10">
        <v>12</v>
      </c>
      <c r="AE28" s="9" t="s">
        <v>110</v>
      </c>
      <c r="AF28" s="9" t="s">
        <v>110</v>
      </c>
      <c r="AG28" s="10">
        <v>3</v>
      </c>
      <c r="AH28" s="8" t="s">
        <v>111</v>
      </c>
      <c r="AI28" s="11" t="s">
        <v>44</v>
      </c>
    </row>
    <row r="29" spans="1:35" x14ac:dyDescent="0.25">
      <c r="A29" s="7" t="s">
        <v>94</v>
      </c>
      <c r="B29" s="8" t="s">
        <v>95</v>
      </c>
      <c r="C29" s="7" t="s">
        <v>96</v>
      </c>
      <c r="D29" s="9" t="s">
        <v>97</v>
      </c>
      <c r="E29" s="9" t="s">
        <v>43</v>
      </c>
      <c r="F29" s="9" t="s">
        <v>44</v>
      </c>
      <c r="G29" s="9" t="s">
        <v>90</v>
      </c>
      <c r="H29" s="9" t="s">
        <v>98</v>
      </c>
      <c r="I29" s="9" t="s">
        <v>99</v>
      </c>
      <c r="J29" s="9" t="s">
        <v>100</v>
      </c>
      <c r="K29" s="9" t="s">
        <v>101</v>
      </c>
      <c r="L29" s="9" t="s">
        <v>49</v>
      </c>
      <c r="M29" s="8" t="s">
        <v>102</v>
      </c>
      <c r="N29" s="7" t="s">
        <v>50</v>
      </c>
      <c r="O29" s="9" t="s">
        <v>103</v>
      </c>
      <c r="P29" s="9" t="s">
        <v>104</v>
      </c>
      <c r="Q29" s="9" t="s">
        <v>105</v>
      </c>
      <c r="R29" s="9" t="s">
        <v>85</v>
      </c>
      <c r="S29" s="10" t="s">
        <v>86</v>
      </c>
      <c r="T29" s="9" t="s">
        <v>87</v>
      </c>
      <c r="U29" s="9" t="s">
        <v>106</v>
      </c>
      <c r="V29" s="9" t="s">
        <v>107</v>
      </c>
      <c r="W29" s="9" t="s">
        <v>44</v>
      </c>
      <c r="X29" s="9" t="s">
        <v>54</v>
      </c>
      <c r="Y29" s="9" t="s">
        <v>54</v>
      </c>
      <c r="Z29" s="9" t="s">
        <v>44</v>
      </c>
      <c r="AA29" s="8" t="s">
        <v>108</v>
      </c>
      <c r="AB29" s="7" t="s">
        <v>118</v>
      </c>
      <c r="AC29" s="9" t="s">
        <v>92</v>
      </c>
      <c r="AD29" s="10">
        <v>2.2999999999999998</v>
      </c>
      <c r="AE29" s="9" t="s">
        <v>110</v>
      </c>
      <c r="AF29" s="9" t="s">
        <v>110</v>
      </c>
      <c r="AG29" s="10">
        <v>3</v>
      </c>
      <c r="AH29" s="8" t="s">
        <v>111</v>
      </c>
      <c r="AI29" s="11" t="s">
        <v>44</v>
      </c>
    </row>
    <row r="30" spans="1:35" x14ac:dyDescent="0.25">
      <c r="A30" s="7" t="s">
        <v>94</v>
      </c>
      <c r="B30" s="8" t="s">
        <v>95</v>
      </c>
      <c r="C30" s="7" t="s">
        <v>96</v>
      </c>
      <c r="D30" s="9" t="s">
        <v>97</v>
      </c>
      <c r="E30" s="9" t="s">
        <v>43</v>
      </c>
      <c r="F30" s="9" t="s">
        <v>44</v>
      </c>
      <c r="G30" s="9" t="s">
        <v>90</v>
      </c>
      <c r="H30" s="9" t="s">
        <v>98</v>
      </c>
      <c r="I30" s="9" t="s">
        <v>99</v>
      </c>
      <c r="J30" s="9" t="s">
        <v>100</v>
      </c>
      <c r="K30" s="9" t="s">
        <v>101</v>
      </c>
      <c r="L30" s="9" t="s">
        <v>49</v>
      </c>
      <c r="M30" s="8" t="s">
        <v>102</v>
      </c>
      <c r="N30" s="7" t="s">
        <v>50</v>
      </c>
      <c r="O30" s="9" t="s">
        <v>103</v>
      </c>
      <c r="P30" s="9" t="s">
        <v>104</v>
      </c>
      <c r="Q30" s="9" t="s">
        <v>105</v>
      </c>
      <c r="R30" s="9" t="s">
        <v>85</v>
      </c>
      <c r="S30" s="10" t="s">
        <v>86</v>
      </c>
      <c r="T30" s="9" t="s">
        <v>87</v>
      </c>
      <c r="U30" s="9" t="s">
        <v>106</v>
      </c>
      <c r="V30" s="9" t="s">
        <v>107</v>
      </c>
      <c r="W30" s="9" t="s">
        <v>44</v>
      </c>
      <c r="X30" s="9" t="s">
        <v>54</v>
      </c>
      <c r="Y30" s="9" t="s">
        <v>54</v>
      </c>
      <c r="Z30" s="9" t="s">
        <v>44</v>
      </c>
      <c r="AA30" s="8" t="s">
        <v>108</v>
      </c>
      <c r="AB30" s="7" t="s">
        <v>119</v>
      </c>
      <c r="AC30" s="9" t="s">
        <v>91</v>
      </c>
      <c r="AD30" s="10">
        <v>19</v>
      </c>
      <c r="AE30" s="9" t="s">
        <v>110</v>
      </c>
      <c r="AF30" s="9" t="s">
        <v>110</v>
      </c>
      <c r="AG30" s="10">
        <v>3</v>
      </c>
      <c r="AH30" s="8" t="s">
        <v>111</v>
      </c>
      <c r="AI30" s="11" t="s">
        <v>44</v>
      </c>
    </row>
    <row r="31" spans="1:35" x14ac:dyDescent="0.25">
      <c r="A31" s="7" t="s">
        <v>94</v>
      </c>
      <c r="B31" s="8" t="s">
        <v>95</v>
      </c>
      <c r="C31" s="7" t="s">
        <v>96</v>
      </c>
      <c r="D31" s="9" t="s">
        <v>97</v>
      </c>
      <c r="E31" s="9" t="s">
        <v>43</v>
      </c>
      <c r="F31" s="9" t="s">
        <v>44</v>
      </c>
      <c r="G31" s="9" t="s">
        <v>90</v>
      </c>
      <c r="H31" s="9" t="s">
        <v>98</v>
      </c>
      <c r="I31" s="9" t="s">
        <v>99</v>
      </c>
      <c r="J31" s="9" t="s">
        <v>100</v>
      </c>
      <c r="K31" s="9" t="s">
        <v>101</v>
      </c>
      <c r="L31" s="9" t="s">
        <v>49</v>
      </c>
      <c r="M31" s="8" t="s">
        <v>102</v>
      </c>
      <c r="N31" s="7" t="s">
        <v>50</v>
      </c>
      <c r="O31" s="9" t="s">
        <v>103</v>
      </c>
      <c r="P31" s="9" t="s">
        <v>104</v>
      </c>
      <c r="Q31" s="9" t="s">
        <v>105</v>
      </c>
      <c r="R31" s="9" t="s">
        <v>85</v>
      </c>
      <c r="S31" s="10" t="s">
        <v>86</v>
      </c>
      <c r="T31" s="9" t="s">
        <v>87</v>
      </c>
      <c r="U31" s="9" t="s">
        <v>106</v>
      </c>
      <c r="V31" s="9" t="s">
        <v>107</v>
      </c>
      <c r="W31" s="9" t="s">
        <v>44</v>
      </c>
      <c r="X31" s="9" t="s">
        <v>54</v>
      </c>
      <c r="Y31" s="9" t="s">
        <v>54</v>
      </c>
      <c r="Z31" s="9" t="s">
        <v>44</v>
      </c>
      <c r="AA31" s="8" t="s">
        <v>108</v>
      </c>
      <c r="AB31" s="7" t="s">
        <v>119</v>
      </c>
      <c r="AC31" s="9" t="s">
        <v>92</v>
      </c>
      <c r="AD31" s="10">
        <v>2.6</v>
      </c>
      <c r="AE31" s="9" t="s">
        <v>110</v>
      </c>
      <c r="AF31" s="9" t="s">
        <v>110</v>
      </c>
      <c r="AG31" s="10">
        <v>3</v>
      </c>
      <c r="AH31" s="8" t="s">
        <v>111</v>
      </c>
      <c r="AI31" s="11" t="s">
        <v>44</v>
      </c>
    </row>
    <row r="32" spans="1:35" x14ac:dyDescent="0.25">
      <c r="A32" s="7" t="s">
        <v>94</v>
      </c>
      <c r="B32" s="8" t="s">
        <v>95</v>
      </c>
      <c r="C32" s="7" t="s">
        <v>96</v>
      </c>
      <c r="D32" s="9" t="s">
        <v>97</v>
      </c>
      <c r="E32" s="9" t="s">
        <v>43</v>
      </c>
      <c r="F32" s="9" t="s">
        <v>44</v>
      </c>
      <c r="G32" s="9" t="s">
        <v>90</v>
      </c>
      <c r="H32" s="9" t="s">
        <v>98</v>
      </c>
      <c r="I32" s="9" t="s">
        <v>99</v>
      </c>
      <c r="J32" s="9" t="s">
        <v>100</v>
      </c>
      <c r="K32" s="9" t="s">
        <v>101</v>
      </c>
      <c r="L32" s="9" t="s">
        <v>49</v>
      </c>
      <c r="M32" s="8" t="s">
        <v>102</v>
      </c>
      <c r="N32" s="7" t="s">
        <v>50</v>
      </c>
      <c r="O32" s="9" t="s">
        <v>103</v>
      </c>
      <c r="P32" s="9" t="s">
        <v>104</v>
      </c>
      <c r="Q32" s="9" t="s">
        <v>105</v>
      </c>
      <c r="R32" s="9" t="s">
        <v>85</v>
      </c>
      <c r="S32" s="10" t="s">
        <v>86</v>
      </c>
      <c r="T32" s="9" t="s">
        <v>87</v>
      </c>
      <c r="U32" s="9" t="s">
        <v>106</v>
      </c>
      <c r="V32" s="9" t="s">
        <v>107</v>
      </c>
      <c r="W32" s="9" t="s">
        <v>44</v>
      </c>
      <c r="X32" s="9" t="s">
        <v>54</v>
      </c>
      <c r="Y32" s="9" t="s">
        <v>54</v>
      </c>
      <c r="Z32" s="9" t="s">
        <v>44</v>
      </c>
      <c r="AA32" s="8" t="s">
        <v>108</v>
      </c>
      <c r="AB32" s="7" t="s">
        <v>120</v>
      </c>
      <c r="AC32" s="9" t="s">
        <v>91</v>
      </c>
      <c r="AD32" s="10">
        <v>31</v>
      </c>
      <c r="AE32" s="9" t="s">
        <v>110</v>
      </c>
      <c r="AF32" s="9" t="s">
        <v>110</v>
      </c>
      <c r="AG32" s="10">
        <v>3</v>
      </c>
      <c r="AH32" s="8" t="s">
        <v>111</v>
      </c>
      <c r="AI32" s="11" t="s">
        <v>44</v>
      </c>
    </row>
    <row r="33" spans="1:35" x14ac:dyDescent="0.25">
      <c r="A33" s="7" t="s">
        <v>94</v>
      </c>
      <c r="B33" s="8" t="s">
        <v>95</v>
      </c>
      <c r="C33" s="7" t="s">
        <v>96</v>
      </c>
      <c r="D33" s="9" t="s">
        <v>97</v>
      </c>
      <c r="E33" s="9" t="s">
        <v>43</v>
      </c>
      <c r="F33" s="9" t="s">
        <v>44</v>
      </c>
      <c r="G33" s="9" t="s">
        <v>90</v>
      </c>
      <c r="H33" s="9" t="s">
        <v>98</v>
      </c>
      <c r="I33" s="9" t="s">
        <v>99</v>
      </c>
      <c r="J33" s="9" t="s">
        <v>100</v>
      </c>
      <c r="K33" s="9" t="s">
        <v>101</v>
      </c>
      <c r="L33" s="9" t="s">
        <v>49</v>
      </c>
      <c r="M33" s="8" t="s">
        <v>102</v>
      </c>
      <c r="N33" s="7" t="s">
        <v>50</v>
      </c>
      <c r="O33" s="9" t="s">
        <v>103</v>
      </c>
      <c r="P33" s="9" t="s">
        <v>104</v>
      </c>
      <c r="Q33" s="9" t="s">
        <v>105</v>
      </c>
      <c r="R33" s="9" t="s">
        <v>85</v>
      </c>
      <c r="S33" s="10" t="s">
        <v>86</v>
      </c>
      <c r="T33" s="9" t="s">
        <v>87</v>
      </c>
      <c r="U33" s="9" t="s">
        <v>106</v>
      </c>
      <c r="V33" s="9" t="s">
        <v>107</v>
      </c>
      <c r="W33" s="9" t="s">
        <v>44</v>
      </c>
      <c r="X33" s="9" t="s">
        <v>54</v>
      </c>
      <c r="Y33" s="9" t="s">
        <v>54</v>
      </c>
      <c r="Z33" s="9" t="s">
        <v>44</v>
      </c>
      <c r="AA33" s="8" t="s">
        <v>108</v>
      </c>
      <c r="AB33" s="7" t="s">
        <v>120</v>
      </c>
      <c r="AC33" s="9" t="s">
        <v>92</v>
      </c>
      <c r="AD33" s="10">
        <v>1.3</v>
      </c>
      <c r="AE33" s="9" t="s">
        <v>110</v>
      </c>
      <c r="AF33" s="9" t="s">
        <v>110</v>
      </c>
      <c r="AG33" s="10">
        <v>3</v>
      </c>
      <c r="AH33" s="8" t="s">
        <v>111</v>
      </c>
      <c r="AI33" s="11" t="s">
        <v>44</v>
      </c>
    </row>
    <row r="34" spans="1:35" x14ac:dyDescent="0.25">
      <c r="A34" s="7" t="s">
        <v>94</v>
      </c>
      <c r="B34" s="8" t="s">
        <v>95</v>
      </c>
      <c r="C34" s="7" t="s">
        <v>96</v>
      </c>
      <c r="D34" s="9" t="s">
        <v>97</v>
      </c>
      <c r="E34" s="9" t="s">
        <v>43</v>
      </c>
      <c r="F34" s="9" t="s">
        <v>44</v>
      </c>
      <c r="G34" s="9" t="s">
        <v>90</v>
      </c>
      <c r="H34" s="9" t="s">
        <v>98</v>
      </c>
      <c r="I34" s="9" t="s">
        <v>99</v>
      </c>
      <c r="J34" s="9" t="s">
        <v>100</v>
      </c>
      <c r="K34" s="9" t="s">
        <v>101</v>
      </c>
      <c r="L34" s="9" t="s">
        <v>49</v>
      </c>
      <c r="M34" s="8" t="s">
        <v>102</v>
      </c>
      <c r="N34" s="7" t="s">
        <v>50</v>
      </c>
      <c r="O34" s="9" t="s">
        <v>103</v>
      </c>
      <c r="P34" s="9" t="s">
        <v>104</v>
      </c>
      <c r="Q34" s="9" t="s">
        <v>105</v>
      </c>
      <c r="R34" s="9" t="s">
        <v>85</v>
      </c>
      <c r="S34" s="10" t="s">
        <v>86</v>
      </c>
      <c r="T34" s="9" t="s">
        <v>87</v>
      </c>
      <c r="U34" s="9" t="s">
        <v>106</v>
      </c>
      <c r="V34" s="9" t="s">
        <v>107</v>
      </c>
      <c r="W34" s="9" t="s">
        <v>44</v>
      </c>
      <c r="X34" s="9" t="s">
        <v>54</v>
      </c>
      <c r="Y34" s="9" t="s">
        <v>54</v>
      </c>
      <c r="Z34" s="9" t="s">
        <v>44</v>
      </c>
      <c r="AA34" s="8" t="s">
        <v>108</v>
      </c>
      <c r="AB34" s="7" t="s">
        <v>121</v>
      </c>
      <c r="AC34" s="9" t="s">
        <v>91</v>
      </c>
      <c r="AD34" s="10">
        <v>0</v>
      </c>
      <c r="AE34" s="9" t="s">
        <v>110</v>
      </c>
      <c r="AF34" s="9" t="s">
        <v>110</v>
      </c>
      <c r="AG34" s="10">
        <v>3</v>
      </c>
      <c r="AH34" s="8" t="s">
        <v>122</v>
      </c>
      <c r="AI34" s="11" t="s">
        <v>44</v>
      </c>
    </row>
    <row r="35" spans="1:35" x14ac:dyDescent="0.25">
      <c r="A35" s="7" t="s">
        <v>94</v>
      </c>
      <c r="B35" s="8" t="s">
        <v>95</v>
      </c>
      <c r="C35" s="7" t="s">
        <v>96</v>
      </c>
      <c r="D35" s="9" t="s">
        <v>97</v>
      </c>
      <c r="E35" s="9" t="s">
        <v>43</v>
      </c>
      <c r="F35" s="9" t="s">
        <v>44</v>
      </c>
      <c r="G35" s="9" t="s">
        <v>90</v>
      </c>
      <c r="H35" s="9" t="s">
        <v>98</v>
      </c>
      <c r="I35" s="9" t="s">
        <v>99</v>
      </c>
      <c r="J35" s="9" t="s">
        <v>100</v>
      </c>
      <c r="K35" s="9" t="s">
        <v>101</v>
      </c>
      <c r="L35" s="9" t="s">
        <v>49</v>
      </c>
      <c r="M35" s="8" t="s">
        <v>102</v>
      </c>
      <c r="N35" s="7" t="s">
        <v>50</v>
      </c>
      <c r="O35" s="9" t="s">
        <v>103</v>
      </c>
      <c r="P35" s="9" t="s">
        <v>104</v>
      </c>
      <c r="Q35" s="9" t="s">
        <v>105</v>
      </c>
      <c r="R35" s="9" t="s">
        <v>85</v>
      </c>
      <c r="S35" s="10" t="s">
        <v>86</v>
      </c>
      <c r="T35" s="9" t="s">
        <v>87</v>
      </c>
      <c r="U35" s="9" t="s">
        <v>106</v>
      </c>
      <c r="V35" s="9" t="s">
        <v>107</v>
      </c>
      <c r="W35" s="9" t="s">
        <v>44</v>
      </c>
      <c r="X35" s="9" t="s">
        <v>54</v>
      </c>
      <c r="Y35" s="9" t="s">
        <v>54</v>
      </c>
      <c r="Z35" s="9" t="s">
        <v>44</v>
      </c>
      <c r="AA35" s="8" t="s">
        <v>108</v>
      </c>
      <c r="AB35" s="7" t="s">
        <v>123</v>
      </c>
      <c r="AC35" s="9" t="s">
        <v>91</v>
      </c>
      <c r="AD35" s="10">
        <v>0</v>
      </c>
      <c r="AE35" s="9" t="s">
        <v>110</v>
      </c>
      <c r="AF35" s="9" t="s">
        <v>110</v>
      </c>
      <c r="AG35" s="10">
        <v>3</v>
      </c>
      <c r="AH35" s="8" t="s">
        <v>122</v>
      </c>
      <c r="AI35" s="11" t="s">
        <v>44</v>
      </c>
    </row>
    <row r="36" spans="1:35" x14ac:dyDescent="0.25">
      <c r="A36" s="7" t="s">
        <v>94</v>
      </c>
      <c r="B36" s="8" t="s">
        <v>95</v>
      </c>
      <c r="C36" s="7" t="s">
        <v>96</v>
      </c>
      <c r="D36" s="9" t="s">
        <v>97</v>
      </c>
      <c r="E36" s="9" t="s">
        <v>43</v>
      </c>
      <c r="F36" s="9" t="s">
        <v>44</v>
      </c>
      <c r="G36" s="9" t="s">
        <v>90</v>
      </c>
      <c r="H36" s="9" t="s">
        <v>98</v>
      </c>
      <c r="I36" s="9" t="s">
        <v>99</v>
      </c>
      <c r="J36" s="9" t="s">
        <v>100</v>
      </c>
      <c r="K36" s="9" t="s">
        <v>101</v>
      </c>
      <c r="L36" s="9" t="s">
        <v>49</v>
      </c>
      <c r="M36" s="8" t="s">
        <v>102</v>
      </c>
      <c r="N36" s="7" t="s">
        <v>50</v>
      </c>
      <c r="O36" s="9" t="s">
        <v>103</v>
      </c>
      <c r="P36" s="9" t="s">
        <v>104</v>
      </c>
      <c r="Q36" s="9" t="s">
        <v>105</v>
      </c>
      <c r="R36" s="9" t="s">
        <v>85</v>
      </c>
      <c r="S36" s="10" t="s">
        <v>86</v>
      </c>
      <c r="T36" s="9" t="s">
        <v>87</v>
      </c>
      <c r="U36" s="9" t="s">
        <v>106</v>
      </c>
      <c r="V36" s="9" t="s">
        <v>107</v>
      </c>
      <c r="W36" s="9" t="s">
        <v>44</v>
      </c>
      <c r="X36" s="9" t="s">
        <v>54</v>
      </c>
      <c r="Y36" s="9" t="s">
        <v>54</v>
      </c>
      <c r="Z36" s="9" t="s">
        <v>44</v>
      </c>
      <c r="AA36" s="8" t="s">
        <v>108</v>
      </c>
      <c r="AB36" s="7" t="s">
        <v>124</v>
      </c>
      <c r="AC36" s="9" t="s">
        <v>91</v>
      </c>
      <c r="AD36" s="10">
        <v>180</v>
      </c>
      <c r="AE36" s="9" t="s">
        <v>110</v>
      </c>
      <c r="AF36" s="9" t="s">
        <v>110</v>
      </c>
      <c r="AG36" s="10">
        <v>3</v>
      </c>
      <c r="AH36" s="8" t="s">
        <v>122</v>
      </c>
      <c r="AI36" s="11" t="s">
        <v>44</v>
      </c>
    </row>
    <row r="37" spans="1:35" x14ac:dyDescent="0.25">
      <c r="A37" s="7" t="s">
        <v>94</v>
      </c>
      <c r="B37" s="8" t="s">
        <v>95</v>
      </c>
      <c r="C37" s="7" t="s">
        <v>96</v>
      </c>
      <c r="D37" s="9" t="s">
        <v>97</v>
      </c>
      <c r="E37" s="9" t="s">
        <v>43</v>
      </c>
      <c r="F37" s="9" t="s">
        <v>44</v>
      </c>
      <c r="G37" s="9" t="s">
        <v>90</v>
      </c>
      <c r="H37" s="9" t="s">
        <v>98</v>
      </c>
      <c r="I37" s="9" t="s">
        <v>99</v>
      </c>
      <c r="J37" s="9" t="s">
        <v>100</v>
      </c>
      <c r="K37" s="9" t="s">
        <v>101</v>
      </c>
      <c r="L37" s="9" t="s">
        <v>49</v>
      </c>
      <c r="M37" s="8" t="s">
        <v>102</v>
      </c>
      <c r="N37" s="7" t="s">
        <v>50</v>
      </c>
      <c r="O37" s="9" t="s">
        <v>103</v>
      </c>
      <c r="P37" s="9" t="s">
        <v>104</v>
      </c>
      <c r="Q37" s="9" t="s">
        <v>105</v>
      </c>
      <c r="R37" s="9" t="s">
        <v>85</v>
      </c>
      <c r="S37" s="10" t="s">
        <v>86</v>
      </c>
      <c r="T37" s="9" t="s">
        <v>87</v>
      </c>
      <c r="U37" s="9" t="s">
        <v>106</v>
      </c>
      <c r="V37" s="9" t="s">
        <v>107</v>
      </c>
      <c r="W37" s="9" t="s">
        <v>44</v>
      </c>
      <c r="X37" s="9" t="s">
        <v>54</v>
      </c>
      <c r="Y37" s="9" t="s">
        <v>54</v>
      </c>
      <c r="Z37" s="9" t="s">
        <v>44</v>
      </c>
      <c r="AA37" s="8" t="s">
        <v>108</v>
      </c>
      <c r="AB37" s="7" t="s">
        <v>124</v>
      </c>
      <c r="AC37" s="9" t="s">
        <v>92</v>
      </c>
      <c r="AD37" s="10">
        <v>9.6</v>
      </c>
      <c r="AE37" s="9" t="s">
        <v>110</v>
      </c>
      <c r="AF37" s="9" t="s">
        <v>110</v>
      </c>
      <c r="AG37" s="10">
        <v>3</v>
      </c>
      <c r="AH37" s="8" t="s">
        <v>122</v>
      </c>
      <c r="AI37" s="11" t="s">
        <v>44</v>
      </c>
    </row>
    <row r="38" spans="1:35" x14ac:dyDescent="0.25">
      <c r="A38" s="7" t="s">
        <v>94</v>
      </c>
      <c r="B38" s="8" t="s">
        <v>95</v>
      </c>
      <c r="C38" s="7" t="s">
        <v>96</v>
      </c>
      <c r="D38" s="9" t="s">
        <v>97</v>
      </c>
      <c r="E38" s="9" t="s">
        <v>43</v>
      </c>
      <c r="F38" s="9" t="s">
        <v>44</v>
      </c>
      <c r="G38" s="9" t="s">
        <v>90</v>
      </c>
      <c r="H38" s="9" t="s">
        <v>98</v>
      </c>
      <c r="I38" s="9" t="s">
        <v>99</v>
      </c>
      <c r="J38" s="9" t="s">
        <v>100</v>
      </c>
      <c r="K38" s="9" t="s">
        <v>101</v>
      </c>
      <c r="L38" s="9" t="s">
        <v>49</v>
      </c>
      <c r="M38" s="8" t="s">
        <v>102</v>
      </c>
      <c r="N38" s="7" t="s">
        <v>50</v>
      </c>
      <c r="O38" s="9" t="s">
        <v>103</v>
      </c>
      <c r="P38" s="9" t="s">
        <v>104</v>
      </c>
      <c r="Q38" s="9" t="s">
        <v>105</v>
      </c>
      <c r="R38" s="9" t="s">
        <v>85</v>
      </c>
      <c r="S38" s="10" t="s">
        <v>86</v>
      </c>
      <c r="T38" s="9" t="s">
        <v>87</v>
      </c>
      <c r="U38" s="9" t="s">
        <v>106</v>
      </c>
      <c r="V38" s="9" t="s">
        <v>107</v>
      </c>
      <c r="W38" s="9" t="s">
        <v>44</v>
      </c>
      <c r="X38" s="9" t="s">
        <v>54</v>
      </c>
      <c r="Y38" s="9" t="s">
        <v>54</v>
      </c>
      <c r="Z38" s="9" t="s">
        <v>44</v>
      </c>
      <c r="AA38" s="8" t="s">
        <v>108</v>
      </c>
      <c r="AB38" s="7" t="s">
        <v>125</v>
      </c>
      <c r="AC38" s="9" t="s">
        <v>91</v>
      </c>
      <c r="AD38" s="10">
        <v>6.2</v>
      </c>
      <c r="AE38" s="9" t="s">
        <v>110</v>
      </c>
      <c r="AF38" s="9" t="s">
        <v>110</v>
      </c>
      <c r="AG38" s="10">
        <v>3</v>
      </c>
      <c r="AH38" s="8" t="s">
        <v>122</v>
      </c>
      <c r="AI38" s="11" t="s">
        <v>44</v>
      </c>
    </row>
    <row r="39" spans="1:35" x14ac:dyDescent="0.25">
      <c r="A39" s="7" t="s">
        <v>94</v>
      </c>
      <c r="B39" s="8" t="s">
        <v>95</v>
      </c>
      <c r="C39" s="7" t="s">
        <v>96</v>
      </c>
      <c r="D39" s="9" t="s">
        <v>97</v>
      </c>
      <c r="E39" s="9" t="s">
        <v>43</v>
      </c>
      <c r="F39" s="9" t="s">
        <v>44</v>
      </c>
      <c r="G39" s="9" t="s">
        <v>90</v>
      </c>
      <c r="H39" s="9" t="s">
        <v>98</v>
      </c>
      <c r="I39" s="9" t="s">
        <v>99</v>
      </c>
      <c r="J39" s="9" t="s">
        <v>100</v>
      </c>
      <c r="K39" s="9" t="s">
        <v>101</v>
      </c>
      <c r="L39" s="9" t="s">
        <v>49</v>
      </c>
      <c r="M39" s="8" t="s">
        <v>102</v>
      </c>
      <c r="N39" s="7" t="s">
        <v>50</v>
      </c>
      <c r="O39" s="9" t="s">
        <v>103</v>
      </c>
      <c r="P39" s="9" t="s">
        <v>104</v>
      </c>
      <c r="Q39" s="9" t="s">
        <v>105</v>
      </c>
      <c r="R39" s="9" t="s">
        <v>85</v>
      </c>
      <c r="S39" s="10" t="s">
        <v>86</v>
      </c>
      <c r="T39" s="9" t="s">
        <v>87</v>
      </c>
      <c r="U39" s="9" t="s">
        <v>106</v>
      </c>
      <c r="V39" s="9" t="s">
        <v>107</v>
      </c>
      <c r="W39" s="9" t="s">
        <v>44</v>
      </c>
      <c r="X39" s="9" t="s">
        <v>54</v>
      </c>
      <c r="Y39" s="9" t="s">
        <v>54</v>
      </c>
      <c r="Z39" s="9" t="s">
        <v>44</v>
      </c>
      <c r="AA39" s="8" t="s">
        <v>108</v>
      </c>
      <c r="AB39" s="7" t="s">
        <v>125</v>
      </c>
      <c r="AC39" s="9" t="s">
        <v>92</v>
      </c>
      <c r="AD39" s="10">
        <v>0.66</v>
      </c>
      <c r="AE39" s="9" t="s">
        <v>110</v>
      </c>
      <c r="AF39" s="9" t="s">
        <v>110</v>
      </c>
      <c r="AG39" s="10">
        <v>3</v>
      </c>
      <c r="AH39" s="8" t="s">
        <v>122</v>
      </c>
      <c r="AI39" s="11" t="s">
        <v>44</v>
      </c>
    </row>
    <row r="40" spans="1:35" x14ac:dyDescent="0.25">
      <c r="A40" s="7" t="s">
        <v>94</v>
      </c>
      <c r="B40" s="8" t="s">
        <v>95</v>
      </c>
      <c r="C40" s="7" t="s">
        <v>96</v>
      </c>
      <c r="D40" s="9" t="s">
        <v>97</v>
      </c>
      <c r="E40" s="9" t="s">
        <v>43</v>
      </c>
      <c r="F40" s="9" t="s">
        <v>44</v>
      </c>
      <c r="G40" s="9" t="s">
        <v>90</v>
      </c>
      <c r="H40" s="9" t="s">
        <v>98</v>
      </c>
      <c r="I40" s="9" t="s">
        <v>99</v>
      </c>
      <c r="J40" s="9" t="s">
        <v>100</v>
      </c>
      <c r="K40" s="9" t="s">
        <v>101</v>
      </c>
      <c r="L40" s="9" t="s">
        <v>49</v>
      </c>
      <c r="M40" s="8" t="s">
        <v>102</v>
      </c>
      <c r="N40" s="7" t="s">
        <v>50</v>
      </c>
      <c r="O40" s="9" t="s">
        <v>103</v>
      </c>
      <c r="P40" s="9" t="s">
        <v>104</v>
      </c>
      <c r="Q40" s="9" t="s">
        <v>105</v>
      </c>
      <c r="R40" s="9" t="s">
        <v>85</v>
      </c>
      <c r="S40" s="10" t="s">
        <v>86</v>
      </c>
      <c r="T40" s="9" t="s">
        <v>87</v>
      </c>
      <c r="U40" s="9" t="s">
        <v>106</v>
      </c>
      <c r="V40" s="9" t="s">
        <v>107</v>
      </c>
      <c r="W40" s="9" t="s">
        <v>44</v>
      </c>
      <c r="X40" s="9" t="s">
        <v>54</v>
      </c>
      <c r="Y40" s="9" t="s">
        <v>54</v>
      </c>
      <c r="Z40" s="9" t="s">
        <v>44</v>
      </c>
      <c r="AA40" s="8" t="s">
        <v>108</v>
      </c>
      <c r="AB40" s="7" t="s">
        <v>126</v>
      </c>
      <c r="AC40" s="9" t="s">
        <v>91</v>
      </c>
      <c r="AD40" s="10">
        <v>7.2</v>
      </c>
      <c r="AE40" s="9" t="s">
        <v>110</v>
      </c>
      <c r="AF40" s="9" t="s">
        <v>110</v>
      </c>
      <c r="AG40" s="10">
        <v>3</v>
      </c>
      <c r="AH40" s="8" t="s">
        <v>122</v>
      </c>
      <c r="AI40" s="11" t="s">
        <v>44</v>
      </c>
    </row>
    <row r="41" spans="1:35" x14ac:dyDescent="0.25">
      <c r="A41" s="7" t="s">
        <v>94</v>
      </c>
      <c r="B41" s="8" t="s">
        <v>95</v>
      </c>
      <c r="C41" s="7" t="s">
        <v>96</v>
      </c>
      <c r="D41" s="9" t="s">
        <v>97</v>
      </c>
      <c r="E41" s="9" t="s">
        <v>43</v>
      </c>
      <c r="F41" s="9" t="s">
        <v>44</v>
      </c>
      <c r="G41" s="9" t="s">
        <v>90</v>
      </c>
      <c r="H41" s="9" t="s">
        <v>98</v>
      </c>
      <c r="I41" s="9" t="s">
        <v>99</v>
      </c>
      <c r="J41" s="9" t="s">
        <v>100</v>
      </c>
      <c r="K41" s="9" t="s">
        <v>101</v>
      </c>
      <c r="L41" s="9" t="s">
        <v>49</v>
      </c>
      <c r="M41" s="8" t="s">
        <v>102</v>
      </c>
      <c r="N41" s="7" t="s">
        <v>50</v>
      </c>
      <c r="O41" s="9" t="s">
        <v>103</v>
      </c>
      <c r="P41" s="9" t="s">
        <v>104</v>
      </c>
      <c r="Q41" s="9" t="s">
        <v>105</v>
      </c>
      <c r="R41" s="9" t="s">
        <v>85</v>
      </c>
      <c r="S41" s="10" t="s">
        <v>86</v>
      </c>
      <c r="T41" s="9" t="s">
        <v>87</v>
      </c>
      <c r="U41" s="9" t="s">
        <v>106</v>
      </c>
      <c r="V41" s="9" t="s">
        <v>107</v>
      </c>
      <c r="W41" s="9" t="s">
        <v>44</v>
      </c>
      <c r="X41" s="9" t="s">
        <v>54</v>
      </c>
      <c r="Y41" s="9" t="s">
        <v>54</v>
      </c>
      <c r="Z41" s="9" t="s">
        <v>44</v>
      </c>
      <c r="AA41" s="8" t="s">
        <v>108</v>
      </c>
      <c r="AB41" s="7" t="s">
        <v>126</v>
      </c>
      <c r="AC41" s="9" t="s">
        <v>92</v>
      </c>
      <c r="AD41" s="10">
        <v>1.4</v>
      </c>
      <c r="AE41" s="9" t="s">
        <v>110</v>
      </c>
      <c r="AF41" s="9" t="s">
        <v>110</v>
      </c>
      <c r="AG41" s="10">
        <v>3</v>
      </c>
      <c r="AH41" s="8" t="s">
        <v>122</v>
      </c>
      <c r="AI41" s="11" t="s">
        <v>44</v>
      </c>
    </row>
    <row r="42" spans="1:35" x14ac:dyDescent="0.25">
      <c r="A42" s="7" t="s">
        <v>94</v>
      </c>
      <c r="B42" s="8" t="s">
        <v>95</v>
      </c>
      <c r="C42" s="7" t="s">
        <v>96</v>
      </c>
      <c r="D42" s="9" t="s">
        <v>97</v>
      </c>
      <c r="E42" s="9" t="s">
        <v>43</v>
      </c>
      <c r="F42" s="9" t="s">
        <v>44</v>
      </c>
      <c r="G42" s="9" t="s">
        <v>90</v>
      </c>
      <c r="H42" s="9" t="s">
        <v>98</v>
      </c>
      <c r="I42" s="9" t="s">
        <v>99</v>
      </c>
      <c r="J42" s="9" t="s">
        <v>100</v>
      </c>
      <c r="K42" s="9" t="s">
        <v>101</v>
      </c>
      <c r="L42" s="9" t="s">
        <v>49</v>
      </c>
      <c r="M42" s="8" t="s">
        <v>102</v>
      </c>
      <c r="N42" s="7" t="s">
        <v>50</v>
      </c>
      <c r="O42" s="9" t="s">
        <v>103</v>
      </c>
      <c r="P42" s="9" t="s">
        <v>104</v>
      </c>
      <c r="Q42" s="9" t="s">
        <v>105</v>
      </c>
      <c r="R42" s="9" t="s">
        <v>85</v>
      </c>
      <c r="S42" s="10" t="s">
        <v>86</v>
      </c>
      <c r="T42" s="9" t="s">
        <v>87</v>
      </c>
      <c r="U42" s="9" t="s">
        <v>106</v>
      </c>
      <c r="V42" s="9" t="s">
        <v>107</v>
      </c>
      <c r="W42" s="9" t="s">
        <v>44</v>
      </c>
      <c r="X42" s="9" t="s">
        <v>54</v>
      </c>
      <c r="Y42" s="9" t="s">
        <v>54</v>
      </c>
      <c r="Z42" s="9" t="s">
        <v>44</v>
      </c>
      <c r="AA42" s="8" t="s">
        <v>108</v>
      </c>
      <c r="AB42" s="7" t="s">
        <v>127</v>
      </c>
      <c r="AC42" s="9" t="s">
        <v>91</v>
      </c>
      <c r="AD42" s="10">
        <v>500</v>
      </c>
      <c r="AE42" s="9" t="s">
        <v>110</v>
      </c>
      <c r="AF42" s="9" t="s">
        <v>110</v>
      </c>
      <c r="AG42" s="10">
        <v>3</v>
      </c>
      <c r="AH42" s="8" t="s">
        <v>122</v>
      </c>
      <c r="AI42" s="11" t="s">
        <v>44</v>
      </c>
    </row>
    <row r="43" spans="1:35" x14ac:dyDescent="0.25">
      <c r="A43" s="7" t="s">
        <v>94</v>
      </c>
      <c r="B43" s="8" t="s">
        <v>95</v>
      </c>
      <c r="C43" s="7" t="s">
        <v>96</v>
      </c>
      <c r="D43" s="9" t="s">
        <v>97</v>
      </c>
      <c r="E43" s="9" t="s">
        <v>43</v>
      </c>
      <c r="F43" s="9" t="s">
        <v>44</v>
      </c>
      <c r="G43" s="9" t="s">
        <v>90</v>
      </c>
      <c r="H43" s="9" t="s">
        <v>98</v>
      </c>
      <c r="I43" s="9" t="s">
        <v>99</v>
      </c>
      <c r="J43" s="9" t="s">
        <v>100</v>
      </c>
      <c r="K43" s="9" t="s">
        <v>101</v>
      </c>
      <c r="L43" s="9" t="s">
        <v>49</v>
      </c>
      <c r="M43" s="8" t="s">
        <v>102</v>
      </c>
      <c r="N43" s="7" t="s">
        <v>50</v>
      </c>
      <c r="O43" s="9" t="s">
        <v>103</v>
      </c>
      <c r="P43" s="9" t="s">
        <v>104</v>
      </c>
      <c r="Q43" s="9" t="s">
        <v>105</v>
      </c>
      <c r="R43" s="9" t="s">
        <v>85</v>
      </c>
      <c r="S43" s="10" t="s">
        <v>86</v>
      </c>
      <c r="T43" s="9" t="s">
        <v>87</v>
      </c>
      <c r="U43" s="9" t="s">
        <v>106</v>
      </c>
      <c r="V43" s="9" t="s">
        <v>107</v>
      </c>
      <c r="W43" s="9" t="s">
        <v>44</v>
      </c>
      <c r="X43" s="9" t="s">
        <v>54</v>
      </c>
      <c r="Y43" s="9" t="s">
        <v>54</v>
      </c>
      <c r="Z43" s="9" t="s">
        <v>44</v>
      </c>
      <c r="AA43" s="8" t="s">
        <v>108</v>
      </c>
      <c r="AB43" s="7" t="s">
        <v>127</v>
      </c>
      <c r="AC43" s="9" t="s">
        <v>92</v>
      </c>
      <c r="AD43" s="10">
        <v>63</v>
      </c>
      <c r="AE43" s="9" t="s">
        <v>110</v>
      </c>
      <c r="AF43" s="9" t="s">
        <v>110</v>
      </c>
      <c r="AG43" s="10">
        <v>3</v>
      </c>
      <c r="AH43" s="8" t="s">
        <v>122</v>
      </c>
      <c r="AI43" s="11" t="s">
        <v>44</v>
      </c>
    </row>
    <row r="44" spans="1:35" x14ac:dyDescent="0.25">
      <c r="A44" s="7" t="s">
        <v>94</v>
      </c>
      <c r="B44" s="8" t="s">
        <v>95</v>
      </c>
      <c r="C44" s="7" t="s">
        <v>96</v>
      </c>
      <c r="D44" s="9" t="s">
        <v>97</v>
      </c>
      <c r="E44" s="9" t="s">
        <v>43</v>
      </c>
      <c r="F44" s="9" t="s">
        <v>44</v>
      </c>
      <c r="G44" s="9" t="s">
        <v>90</v>
      </c>
      <c r="H44" s="9" t="s">
        <v>98</v>
      </c>
      <c r="I44" s="9" t="s">
        <v>99</v>
      </c>
      <c r="J44" s="9" t="s">
        <v>100</v>
      </c>
      <c r="K44" s="9" t="s">
        <v>101</v>
      </c>
      <c r="L44" s="9" t="s">
        <v>49</v>
      </c>
      <c r="M44" s="8" t="s">
        <v>102</v>
      </c>
      <c r="N44" s="7" t="s">
        <v>50</v>
      </c>
      <c r="O44" s="9" t="s">
        <v>103</v>
      </c>
      <c r="P44" s="9" t="s">
        <v>104</v>
      </c>
      <c r="Q44" s="9" t="s">
        <v>105</v>
      </c>
      <c r="R44" s="9" t="s">
        <v>85</v>
      </c>
      <c r="S44" s="10" t="s">
        <v>86</v>
      </c>
      <c r="T44" s="9" t="s">
        <v>87</v>
      </c>
      <c r="U44" s="9" t="s">
        <v>106</v>
      </c>
      <c r="V44" s="9" t="s">
        <v>107</v>
      </c>
      <c r="W44" s="9" t="s">
        <v>44</v>
      </c>
      <c r="X44" s="9" t="s">
        <v>54</v>
      </c>
      <c r="Y44" s="9" t="s">
        <v>54</v>
      </c>
      <c r="Z44" s="9" t="s">
        <v>44</v>
      </c>
      <c r="AA44" s="8" t="s">
        <v>108</v>
      </c>
      <c r="AB44" s="7" t="s">
        <v>128</v>
      </c>
      <c r="AC44" s="9" t="s">
        <v>91</v>
      </c>
      <c r="AD44" s="10">
        <v>12</v>
      </c>
      <c r="AE44" s="9" t="s">
        <v>110</v>
      </c>
      <c r="AF44" s="9" t="s">
        <v>110</v>
      </c>
      <c r="AG44" s="10">
        <v>3</v>
      </c>
      <c r="AH44" s="8" t="s">
        <v>122</v>
      </c>
      <c r="AI44" s="11" t="s">
        <v>44</v>
      </c>
    </row>
    <row r="45" spans="1:35" x14ac:dyDescent="0.25">
      <c r="A45" s="7" t="s">
        <v>94</v>
      </c>
      <c r="B45" s="8" t="s">
        <v>95</v>
      </c>
      <c r="C45" s="7" t="s">
        <v>96</v>
      </c>
      <c r="D45" s="9" t="s">
        <v>97</v>
      </c>
      <c r="E45" s="9" t="s">
        <v>43</v>
      </c>
      <c r="F45" s="9" t="s">
        <v>44</v>
      </c>
      <c r="G45" s="9" t="s">
        <v>90</v>
      </c>
      <c r="H45" s="9" t="s">
        <v>98</v>
      </c>
      <c r="I45" s="9" t="s">
        <v>99</v>
      </c>
      <c r="J45" s="9" t="s">
        <v>100</v>
      </c>
      <c r="K45" s="9" t="s">
        <v>101</v>
      </c>
      <c r="L45" s="9" t="s">
        <v>49</v>
      </c>
      <c r="M45" s="8" t="s">
        <v>102</v>
      </c>
      <c r="N45" s="7" t="s">
        <v>50</v>
      </c>
      <c r="O45" s="9" t="s">
        <v>103</v>
      </c>
      <c r="P45" s="9" t="s">
        <v>104</v>
      </c>
      <c r="Q45" s="9" t="s">
        <v>105</v>
      </c>
      <c r="R45" s="9" t="s">
        <v>85</v>
      </c>
      <c r="S45" s="10" t="s">
        <v>86</v>
      </c>
      <c r="T45" s="9" t="s">
        <v>87</v>
      </c>
      <c r="U45" s="9" t="s">
        <v>106</v>
      </c>
      <c r="V45" s="9" t="s">
        <v>107</v>
      </c>
      <c r="W45" s="9" t="s">
        <v>44</v>
      </c>
      <c r="X45" s="9" t="s">
        <v>54</v>
      </c>
      <c r="Y45" s="9" t="s">
        <v>54</v>
      </c>
      <c r="Z45" s="9" t="s">
        <v>44</v>
      </c>
      <c r="AA45" s="8" t="s">
        <v>108</v>
      </c>
      <c r="AB45" s="7" t="s">
        <v>128</v>
      </c>
      <c r="AC45" s="9" t="s">
        <v>92</v>
      </c>
      <c r="AD45" s="10">
        <v>2.2999999999999998</v>
      </c>
      <c r="AE45" s="9" t="s">
        <v>110</v>
      </c>
      <c r="AF45" s="9" t="s">
        <v>110</v>
      </c>
      <c r="AG45" s="10">
        <v>3</v>
      </c>
      <c r="AH45" s="8" t="s">
        <v>122</v>
      </c>
      <c r="AI45" s="11" t="s">
        <v>44</v>
      </c>
    </row>
    <row r="46" spans="1:35" x14ac:dyDescent="0.25">
      <c r="A46" s="7" t="s">
        <v>94</v>
      </c>
      <c r="B46" s="8" t="s">
        <v>95</v>
      </c>
      <c r="C46" s="7" t="s">
        <v>96</v>
      </c>
      <c r="D46" s="9" t="s">
        <v>97</v>
      </c>
      <c r="E46" s="9" t="s">
        <v>43</v>
      </c>
      <c r="F46" s="9" t="s">
        <v>44</v>
      </c>
      <c r="G46" s="9" t="s">
        <v>90</v>
      </c>
      <c r="H46" s="9" t="s">
        <v>98</v>
      </c>
      <c r="I46" s="9" t="s">
        <v>99</v>
      </c>
      <c r="J46" s="9" t="s">
        <v>100</v>
      </c>
      <c r="K46" s="9" t="s">
        <v>101</v>
      </c>
      <c r="L46" s="9" t="s">
        <v>49</v>
      </c>
      <c r="M46" s="8" t="s">
        <v>102</v>
      </c>
      <c r="N46" s="7" t="s">
        <v>50</v>
      </c>
      <c r="O46" s="9" t="s">
        <v>103</v>
      </c>
      <c r="P46" s="9" t="s">
        <v>104</v>
      </c>
      <c r="Q46" s="9" t="s">
        <v>105</v>
      </c>
      <c r="R46" s="9" t="s">
        <v>85</v>
      </c>
      <c r="S46" s="10" t="s">
        <v>86</v>
      </c>
      <c r="T46" s="9" t="s">
        <v>87</v>
      </c>
      <c r="U46" s="9" t="s">
        <v>106</v>
      </c>
      <c r="V46" s="9" t="s">
        <v>107</v>
      </c>
      <c r="W46" s="9" t="s">
        <v>44</v>
      </c>
      <c r="X46" s="9" t="s">
        <v>54</v>
      </c>
      <c r="Y46" s="9" t="s">
        <v>54</v>
      </c>
      <c r="Z46" s="9" t="s">
        <v>44</v>
      </c>
      <c r="AA46" s="8" t="s">
        <v>108</v>
      </c>
      <c r="AB46" s="7" t="s">
        <v>129</v>
      </c>
      <c r="AC46" s="9" t="s">
        <v>91</v>
      </c>
      <c r="AD46" s="10">
        <v>850</v>
      </c>
      <c r="AE46" s="9" t="s">
        <v>110</v>
      </c>
      <c r="AF46" s="9" t="s">
        <v>110</v>
      </c>
      <c r="AG46" s="10">
        <v>3</v>
      </c>
      <c r="AH46" s="8" t="s">
        <v>122</v>
      </c>
      <c r="AI46" s="11" t="s">
        <v>44</v>
      </c>
    </row>
    <row r="47" spans="1:35" x14ac:dyDescent="0.25">
      <c r="A47" s="7" t="s">
        <v>94</v>
      </c>
      <c r="B47" s="8" t="s">
        <v>95</v>
      </c>
      <c r="C47" s="7" t="s">
        <v>96</v>
      </c>
      <c r="D47" s="9" t="s">
        <v>97</v>
      </c>
      <c r="E47" s="9" t="s">
        <v>43</v>
      </c>
      <c r="F47" s="9" t="s">
        <v>44</v>
      </c>
      <c r="G47" s="9" t="s">
        <v>90</v>
      </c>
      <c r="H47" s="9" t="s">
        <v>98</v>
      </c>
      <c r="I47" s="9" t="s">
        <v>99</v>
      </c>
      <c r="J47" s="9" t="s">
        <v>100</v>
      </c>
      <c r="K47" s="9" t="s">
        <v>101</v>
      </c>
      <c r="L47" s="9" t="s">
        <v>49</v>
      </c>
      <c r="M47" s="8" t="s">
        <v>102</v>
      </c>
      <c r="N47" s="7" t="s">
        <v>50</v>
      </c>
      <c r="O47" s="9" t="s">
        <v>103</v>
      </c>
      <c r="P47" s="9" t="s">
        <v>104</v>
      </c>
      <c r="Q47" s="9" t="s">
        <v>105</v>
      </c>
      <c r="R47" s="9" t="s">
        <v>85</v>
      </c>
      <c r="S47" s="10" t="s">
        <v>86</v>
      </c>
      <c r="T47" s="9" t="s">
        <v>87</v>
      </c>
      <c r="U47" s="9" t="s">
        <v>106</v>
      </c>
      <c r="V47" s="9" t="s">
        <v>107</v>
      </c>
      <c r="W47" s="9" t="s">
        <v>44</v>
      </c>
      <c r="X47" s="9" t="s">
        <v>54</v>
      </c>
      <c r="Y47" s="9" t="s">
        <v>54</v>
      </c>
      <c r="Z47" s="9" t="s">
        <v>44</v>
      </c>
      <c r="AA47" s="8" t="s">
        <v>108</v>
      </c>
      <c r="AB47" s="7" t="s">
        <v>129</v>
      </c>
      <c r="AC47" s="9" t="s">
        <v>92</v>
      </c>
      <c r="AD47" s="10">
        <v>160</v>
      </c>
      <c r="AE47" s="9" t="s">
        <v>110</v>
      </c>
      <c r="AF47" s="9" t="s">
        <v>110</v>
      </c>
      <c r="AG47" s="10">
        <v>3</v>
      </c>
      <c r="AH47" s="8" t="s">
        <v>122</v>
      </c>
      <c r="AI47" s="11" t="s">
        <v>44</v>
      </c>
    </row>
    <row r="48" spans="1:35" x14ac:dyDescent="0.25">
      <c r="A48" s="7" t="s">
        <v>94</v>
      </c>
      <c r="B48" s="8" t="s">
        <v>95</v>
      </c>
      <c r="C48" s="7" t="s">
        <v>96</v>
      </c>
      <c r="D48" s="9" t="s">
        <v>97</v>
      </c>
      <c r="E48" s="9" t="s">
        <v>43</v>
      </c>
      <c r="F48" s="9" t="s">
        <v>44</v>
      </c>
      <c r="G48" s="9" t="s">
        <v>90</v>
      </c>
      <c r="H48" s="9" t="s">
        <v>98</v>
      </c>
      <c r="I48" s="9" t="s">
        <v>99</v>
      </c>
      <c r="J48" s="9" t="s">
        <v>100</v>
      </c>
      <c r="K48" s="9" t="s">
        <v>101</v>
      </c>
      <c r="L48" s="9" t="s">
        <v>49</v>
      </c>
      <c r="M48" s="8" t="s">
        <v>102</v>
      </c>
      <c r="N48" s="7" t="s">
        <v>50</v>
      </c>
      <c r="O48" s="9" t="s">
        <v>103</v>
      </c>
      <c r="P48" s="9" t="s">
        <v>104</v>
      </c>
      <c r="Q48" s="9" t="s">
        <v>105</v>
      </c>
      <c r="R48" s="9" t="s">
        <v>85</v>
      </c>
      <c r="S48" s="10" t="s">
        <v>86</v>
      </c>
      <c r="T48" s="9" t="s">
        <v>87</v>
      </c>
      <c r="U48" s="9" t="s">
        <v>106</v>
      </c>
      <c r="V48" s="9" t="s">
        <v>107</v>
      </c>
      <c r="W48" s="9" t="s">
        <v>44</v>
      </c>
      <c r="X48" s="9" t="s">
        <v>54</v>
      </c>
      <c r="Y48" s="9" t="s">
        <v>54</v>
      </c>
      <c r="Z48" s="9" t="s">
        <v>44</v>
      </c>
      <c r="AA48" s="8" t="s">
        <v>108</v>
      </c>
      <c r="AB48" s="7" t="s">
        <v>130</v>
      </c>
      <c r="AC48" s="9" t="s">
        <v>91</v>
      </c>
      <c r="AD48" s="10">
        <v>19</v>
      </c>
      <c r="AE48" s="9" t="s">
        <v>110</v>
      </c>
      <c r="AF48" s="9" t="s">
        <v>110</v>
      </c>
      <c r="AG48" s="10">
        <v>3</v>
      </c>
      <c r="AH48" s="8" t="s">
        <v>122</v>
      </c>
      <c r="AI48" s="11" t="s">
        <v>44</v>
      </c>
    </row>
    <row r="49" spans="1:35" x14ac:dyDescent="0.25">
      <c r="A49" s="7" t="s">
        <v>94</v>
      </c>
      <c r="B49" s="8" t="s">
        <v>95</v>
      </c>
      <c r="C49" s="7" t="s">
        <v>96</v>
      </c>
      <c r="D49" s="9" t="s">
        <v>97</v>
      </c>
      <c r="E49" s="9" t="s">
        <v>43</v>
      </c>
      <c r="F49" s="9" t="s">
        <v>44</v>
      </c>
      <c r="G49" s="9" t="s">
        <v>90</v>
      </c>
      <c r="H49" s="9" t="s">
        <v>98</v>
      </c>
      <c r="I49" s="9" t="s">
        <v>99</v>
      </c>
      <c r="J49" s="9" t="s">
        <v>100</v>
      </c>
      <c r="K49" s="9" t="s">
        <v>101</v>
      </c>
      <c r="L49" s="9" t="s">
        <v>49</v>
      </c>
      <c r="M49" s="8" t="s">
        <v>102</v>
      </c>
      <c r="N49" s="7" t="s">
        <v>50</v>
      </c>
      <c r="O49" s="9" t="s">
        <v>103</v>
      </c>
      <c r="P49" s="9" t="s">
        <v>104</v>
      </c>
      <c r="Q49" s="9" t="s">
        <v>105</v>
      </c>
      <c r="R49" s="9" t="s">
        <v>85</v>
      </c>
      <c r="S49" s="10" t="s">
        <v>86</v>
      </c>
      <c r="T49" s="9" t="s">
        <v>87</v>
      </c>
      <c r="U49" s="9" t="s">
        <v>106</v>
      </c>
      <c r="V49" s="9" t="s">
        <v>107</v>
      </c>
      <c r="W49" s="9" t="s">
        <v>44</v>
      </c>
      <c r="X49" s="9" t="s">
        <v>54</v>
      </c>
      <c r="Y49" s="9" t="s">
        <v>54</v>
      </c>
      <c r="Z49" s="9" t="s">
        <v>44</v>
      </c>
      <c r="AA49" s="8" t="s">
        <v>108</v>
      </c>
      <c r="AB49" s="7" t="s">
        <v>130</v>
      </c>
      <c r="AC49" s="9" t="s">
        <v>92</v>
      </c>
      <c r="AD49" s="10">
        <v>2.6</v>
      </c>
      <c r="AE49" s="9" t="s">
        <v>110</v>
      </c>
      <c r="AF49" s="9" t="s">
        <v>110</v>
      </c>
      <c r="AG49" s="10">
        <v>3</v>
      </c>
      <c r="AH49" s="8" t="s">
        <v>122</v>
      </c>
      <c r="AI49" s="11" t="s">
        <v>44</v>
      </c>
    </row>
    <row r="50" spans="1:35" x14ac:dyDescent="0.25">
      <c r="A50" s="7" t="s">
        <v>94</v>
      </c>
      <c r="B50" s="8" t="s">
        <v>95</v>
      </c>
      <c r="C50" s="7" t="s">
        <v>96</v>
      </c>
      <c r="D50" s="9" t="s">
        <v>97</v>
      </c>
      <c r="E50" s="9" t="s">
        <v>43</v>
      </c>
      <c r="F50" s="9" t="s">
        <v>44</v>
      </c>
      <c r="G50" s="9" t="s">
        <v>90</v>
      </c>
      <c r="H50" s="9" t="s">
        <v>98</v>
      </c>
      <c r="I50" s="9" t="s">
        <v>99</v>
      </c>
      <c r="J50" s="9" t="s">
        <v>100</v>
      </c>
      <c r="K50" s="9" t="s">
        <v>101</v>
      </c>
      <c r="L50" s="9" t="s">
        <v>49</v>
      </c>
      <c r="M50" s="8" t="s">
        <v>102</v>
      </c>
      <c r="N50" s="7" t="s">
        <v>50</v>
      </c>
      <c r="O50" s="9" t="s">
        <v>103</v>
      </c>
      <c r="P50" s="9" t="s">
        <v>104</v>
      </c>
      <c r="Q50" s="9" t="s">
        <v>105</v>
      </c>
      <c r="R50" s="9" t="s">
        <v>85</v>
      </c>
      <c r="S50" s="10" t="s">
        <v>86</v>
      </c>
      <c r="T50" s="9" t="s">
        <v>87</v>
      </c>
      <c r="U50" s="9" t="s">
        <v>106</v>
      </c>
      <c r="V50" s="9" t="s">
        <v>107</v>
      </c>
      <c r="W50" s="9" t="s">
        <v>44</v>
      </c>
      <c r="X50" s="9" t="s">
        <v>54</v>
      </c>
      <c r="Y50" s="9" t="s">
        <v>54</v>
      </c>
      <c r="Z50" s="9" t="s">
        <v>44</v>
      </c>
      <c r="AA50" s="8" t="s">
        <v>108</v>
      </c>
      <c r="AB50" s="7" t="s">
        <v>131</v>
      </c>
      <c r="AC50" s="9" t="s">
        <v>91</v>
      </c>
      <c r="AD50" s="10">
        <v>31</v>
      </c>
      <c r="AE50" s="9" t="s">
        <v>110</v>
      </c>
      <c r="AF50" s="9" t="s">
        <v>110</v>
      </c>
      <c r="AG50" s="10">
        <v>3</v>
      </c>
      <c r="AH50" s="8" t="s">
        <v>122</v>
      </c>
      <c r="AI50" s="11" t="s">
        <v>44</v>
      </c>
    </row>
    <row r="51" spans="1:35" x14ac:dyDescent="0.25">
      <c r="A51" s="7" t="s">
        <v>94</v>
      </c>
      <c r="B51" s="8" t="s">
        <v>95</v>
      </c>
      <c r="C51" s="7" t="s">
        <v>96</v>
      </c>
      <c r="D51" s="9" t="s">
        <v>97</v>
      </c>
      <c r="E51" s="9" t="s">
        <v>43</v>
      </c>
      <c r="F51" s="9" t="s">
        <v>44</v>
      </c>
      <c r="G51" s="9" t="s">
        <v>90</v>
      </c>
      <c r="H51" s="9" t="s">
        <v>98</v>
      </c>
      <c r="I51" s="9" t="s">
        <v>99</v>
      </c>
      <c r="J51" s="9" t="s">
        <v>100</v>
      </c>
      <c r="K51" s="9" t="s">
        <v>101</v>
      </c>
      <c r="L51" s="9" t="s">
        <v>49</v>
      </c>
      <c r="M51" s="8" t="s">
        <v>102</v>
      </c>
      <c r="N51" s="7" t="s">
        <v>50</v>
      </c>
      <c r="O51" s="9" t="s">
        <v>103</v>
      </c>
      <c r="P51" s="9" t="s">
        <v>104</v>
      </c>
      <c r="Q51" s="9" t="s">
        <v>105</v>
      </c>
      <c r="R51" s="9" t="s">
        <v>85</v>
      </c>
      <c r="S51" s="10" t="s">
        <v>86</v>
      </c>
      <c r="T51" s="9" t="s">
        <v>87</v>
      </c>
      <c r="U51" s="9" t="s">
        <v>106</v>
      </c>
      <c r="V51" s="9" t="s">
        <v>107</v>
      </c>
      <c r="W51" s="9" t="s">
        <v>44</v>
      </c>
      <c r="X51" s="9" t="s">
        <v>54</v>
      </c>
      <c r="Y51" s="9" t="s">
        <v>54</v>
      </c>
      <c r="Z51" s="9" t="s">
        <v>44</v>
      </c>
      <c r="AA51" s="8" t="s">
        <v>108</v>
      </c>
      <c r="AB51" s="7" t="s">
        <v>131</v>
      </c>
      <c r="AC51" s="9" t="s">
        <v>92</v>
      </c>
      <c r="AD51" s="10">
        <v>1.3</v>
      </c>
      <c r="AE51" s="9" t="s">
        <v>110</v>
      </c>
      <c r="AF51" s="9" t="s">
        <v>110</v>
      </c>
      <c r="AG51" s="10">
        <v>3</v>
      </c>
      <c r="AH51" s="8" t="s">
        <v>122</v>
      </c>
      <c r="AI51" s="11" t="s">
        <v>44</v>
      </c>
    </row>
    <row r="52" spans="1:35" x14ac:dyDescent="0.25">
      <c r="A52" s="7" t="s">
        <v>94</v>
      </c>
      <c r="B52" s="8" t="s">
        <v>95</v>
      </c>
      <c r="C52" s="7" t="s">
        <v>96</v>
      </c>
      <c r="D52" s="9" t="s">
        <v>97</v>
      </c>
      <c r="E52" s="9" t="s">
        <v>43</v>
      </c>
      <c r="F52" s="9" t="s">
        <v>44</v>
      </c>
      <c r="G52" s="9" t="s">
        <v>90</v>
      </c>
      <c r="H52" s="9" t="s">
        <v>98</v>
      </c>
      <c r="I52" s="9" t="s">
        <v>99</v>
      </c>
      <c r="J52" s="9" t="s">
        <v>100</v>
      </c>
      <c r="K52" s="9" t="s">
        <v>101</v>
      </c>
      <c r="L52" s="9" t="s">
        <v>49</v>
      </c>
      <c r="M52" s="8" t="s">
        <v>102</v>
      </c>
      <c r="N52" s="7" t="s">
        <v>50</v>
      </c>
      <c r="O52" s="9" t="s">
        <v>103</v>
      </c>
      <c r="P52" s="9" t="s">
        <v>104</v>
      </c>
      <c r="Q52" s="9" t="s">
        <v>105</v>
      </c>
      <c r="R52" s="9" t="s">
        <v>85</v>
      </c>
      <c r="S52" s="10" t="s">
        <v>86</v>
      </c>
      <c r="T52" s="9" t="s">
        <v>87</v>
      </c>
      <c r="U52" s="9" t="s">
        <v>106</v>
      </c>
      <c r="V52" s="9" t="s">
        <v>107</v>
      </c>
      <c r="W52" s="9" t="s">
        <v>44</v>
      </c>
      <c r="X52" s="9" t="s">
        <v>54</v>
      </c>
      <c r="Y52" s="9" t="s">
        <v>54</v>
      </c>
      <c r="Z52" s="9" t="s">
        <v>44</v>
      </c>
      <c r="AA52" s="8" t="s">
        <v>108</v>
      </c>
      <c r="AB52" s="7" t="s">
        <v>132</v>
      </c>
      <c r="AC52" s="9" t="s">
        <v>61</v>
      </c>
      <c r="AD52" s="10">
        <v>4.3999999999999997E-2</v>
      </c>
      <c r="AE52" s="9" t="s">
        <v>63</v>
      </c>
      <c r="AF52" s="9" t="s">
        <v>63</v>
      </c>
      <c r="AG52" s="10">
        <v>1</v>
      </c>
      <c r="AH52" s="8" t="s">
        <v>93</v>
      </c>
      <c r="AI52" s="11" t="s">
        <v>44</v>
      </c>
    </row>
    <row r="53" spans="1:35" x14ac:dyDescent="0.25">
      <c r="A53" s="7" t="s">
        <v>94</v>
      </c>
      <c r="B53" s="8" t="s">
        <v>95</v>
      </c>
      <c r="C53" s="7" t="s">
        <v>96</v>
      </c>
      <c r="D53" s="9" t="s">
        <v>97</v>
      </c>
      <c r="E53" s="9" t="s">
        <v>43</v>
      </c>
      <c r="F53" s="9" t="s">
        <v>44</v>
      </c>
      <c r="G53" s="9" t="s">
        <v>90</v>
      </c>
      <c r="H53" s="9" t="s">
        <v>98</v>
      </c>
      <c r="I53" s="9" t="s">
        <v>99</v>
      </c>
      <c r="J53" s="9" t="s">
        <v>100</v>
      </c>
      <c r="K53" s="9" t="s">
        <v>101</v>
      </c>
      <c r="L53" s="9" t="s">
        <v>49</v>
      </c>
      <c r="M53" s="8" t="s">
        <v>102</v>
      </c>
      <c r="N53" s="7" t="s">
        <v>50</v>
      </c>
      <c r="O53" s="9" t="s">
        <v>103</v>
      </c>
      <c r="P53" s="9" t="s">
        <v>104</v>
      </c>
      <c r="Q53" s="9" t="s">
        <v>105</v>
      </c>
      <c r="R53" s="9" t="s">
        <v>85</v>
      </c>
      <c r="S53" s="10" t="s">
        <v>86</v>
      </c>
      <c r="T53" s="9" t="s">
        <v>87</v>
      </c>
      <c r="U53" s="9" t="s">
        <v>106</v>
      </c>
      <c r="V53" s="9" t="s">
        <v>107</v>
      </c>
      <c r="W53" s="9" t="s">
        <v>44</v>
      </c>
      <c r="X53" s="9" t="s">
        <v>54</v>
      </c>
      <c r="Y53" s="9" t="s">
        <v>54</v>
      </c>
      <c r="Z53" s="9" t="s">
        <v>44</v>
      </c>
      <c r="AA53" s="8" t="s">
        <v>108</v>
      </c>
      <c r="AB53" s="7" t="s">
        <v>133</v>
      </c>
      <c r="AC53" s="9" t="s">
        <v>61</v>
      </c>
      <c r="AD53" s="10">
        <v>0.17</v>
      </c>
      <c r="AE53" s="9" t="s">
        <v>63</v>
      </c>
      <c r="AF53" s="9" t="s">
        <v>63</v>
      </c>
      <c r="AG53" s="10">
        <v>1</v>
      </c>
      <c r="AH53" s="8" t="s">
        <v>93</v>
      </c>
      <c r="AI53" s="11" t="s">
        <v>44</v>
      </c>
    </row>
    <row r="54" spans="1:35" x14ac:dyDescent="0.25">
      <c r="A54" s="7" t="s">
        <v>170</v>
      </c>
      <c r="B54" s="8" t="s">
        <v>171</v>
      </c>
      <c r="C54" s="7" t="s">
        <v>172</v>
      </c>
      <c r="D54" s="9" t="s">
        <v>173</v>
      </c>
      <c r="E54" s="9" t="s">
        <v>174</v>
      </c>
      <c r="F54" s="9" t="s">
        <v>44</v>
      </c>
      <c r="G54" s="9" t="s">
        <v>175</v>
      </c>
      <c r="H54" s="9" t="s">
        <v>54</v>
      </c>
      <c r="I54" s="9" t="s">
        <v>176</v>
      </c>
      <c r="J54" s="9" t="s">
        <v>83</v>
      </c>
      <c r="K54" s="9" t="s">
        <v>177</v>
      </c>
      <c r="L54" s="9" t="s">
        <v>178</v>
      </c>
      <c r="M54" s="8" t="s">
        <v>179</v>
      </c>
      <c r="N54" s="7" t="s">
        <v>50</v>
      </c>
      <c r="O54" s="9" t="s">
        <v>180</v>
      </c>
      <c r="P54" s="9" t="s">
        <v>88</v>
      </c>
      <c r="Q54" s="9" t="s">
        <v>89</v>
      </c>
      <c r="R54" s="9" t="s">
        <v>85</v>
      </c>
      <c r="S54" s="10" t="s">
        <v>86</v>
      </c>
      <c r="T54" s="9" t="s">
        <v>87</v>
      </c>
      <c r="U54" s="9" t="s">
        <v>54</v>
      </c>
      <c r="V54" s="9" t="s">
        <v>54</v>
      </c>
      <c r="W54" s="9" t="s">
        <v>44</v>
      </c>
      <c r="X54" s="9" t="s">
        <v>54</v>
      </c>
      <c r="Y54" s="9" t="s">
        <v>54</v>
      </c>
      <c r="Z54" s="9" t="s">
        <v>44</v>
      </c>
      <c r="AA54" s="8" t="s">
        <v>54</v>
      </c>
      <c r="AB54" s="7" t="s">
        <v>181</v>
      </c>
      <c r="AC54" s="9" t="s">
        <v>61</v>
      </c>
      <c r="AD54" s="10">
        <v>8.0799999999999995E-12</v>
      </c>
      <c r="AE54" s="9" t="s">
        <v>182</v>
      </c>
      <c r="AF54" s="9" t="s">
        <v>182</v>
      </c>
      <c r="AG54" s="10">
        <v>1</v>
      </c>
      <c r="AH54" s="8" t="s">
        <v>93</v>
      </c>
      <c r="AI54" s="11" t="s">
        <v>183</v>
      </c>
    </row>
    <row r="55" spans="1:35" x14ac:dyDescent="0.25">
      <c r="A55" s="7" t="s">
        <v>170</v>
      </c>
      <c r="B55" s="8" t="s">
        <v>171</v>
      </c>
      <c r="C55" s="7" t="s">
        <v>172</v>
      </c>
      <c r="D55" s="9" t="s">
        <v>173</v>
      </c>
      <c r="E55" s="9" t="s">
        <v>174</v>
      </c>
      <c r="F55" s="9" t="s">
        <v>44</v>
      </c>
      <c r="G55" s="9" t="s">
        <v>175</v>
      </c>
      <c r="H55" s="9" t="s">
        <v>54</v>
      </c>
      <c r="I55" s="9" t="s">
        <v>176</v>
      </c>
      <c r="J55" s="9" t="s">
        <v>83</v>
      </c>
      <c r="K55" s="9" t="s">
        <v>177</v>
      </c>
      <c r="L55" s="9" t="s">
        <v>178</v>
      </c>
      <c r="M55" s="8" t="s">
        <v>179</v>
      </c>
      <c r="N55" s="7" t="s">
        <v>50</v>
      </c>
      <c r="O55" s="9" t="s">
        <v>180</v>
      </c>
      <c r="P55" s="9" t="s">
        <v>88</v>
      </c>
      <c r="Q55" s="9" t="s">
        <v>89</v>
      </c>
      <c r="R55" s="9" t="s">
        <v>85</v>
      </c>
      <c r="S55" s="10" t="s">
        <v>86</v>
      </c>
      <c r="T55" s="9" t="s">
        <v>87</v>
      </c>
      <c r="U55" s="9" t="s">
        <v>54</v>
      </c>
      <c r="V55" s="9" t="s">
        <v>54</v>
      </c>
      <c r="W55" s="9" t="s">
        <v>44</v>
      </c>
      <c r="X55" s="9" t="s">
        <v>54</v>
      </c>
      <c r="Y55" s="9" t="s">
        <v>54</v>
      </c>
      <c r="Z55" s="9" t="s">
        <v>44</v>
      </c>
      <c r="AA55" s="8" t="s">
        <v>54</v>
      </c>
      <c r="AB55" s="7" t="s">
        <v>184</v>
      </c>
      <c r="AC55" s="9" t="s">
        <v>61</v>
      </c>
      <c r="AD55" s="10">
        <v>9.6799999999999991E-12</v>
      </c>
      <c r="AE55" s="9" t="s">
        <v>182</v>
      </c>
      <c r="AF55" s="9" t="s">
        <v>182</v>
      </c>
      <c r="AG55" s="10">
        <v>1</v>
      </c>
      <c r="AH55" s="8" t="s">
        <v>93</v>
      </c>
      <c r="AI55" s="11" t="s">
        <v>183</v>
      </c>
    </row>
    <row r="56" spans="1:35" x14ac:dyDescent="0.25">
      <c r="A56" s="7" t="s">
        <v>170</v>
      </c>
      <c r="B56" s="8" t="s">
        <v>171</v>
      </c>
      <c r="C56" s="7" t="s">
        <v>172</v>
      </c>
      <c r="D56" s="9" t="s">
        <v>173</v>
      </c>
      <c r="E56" s="9" t="s">
        <v>174</v>
      </c>
      <c r="F56" s="9" t="s">
        <v>44</v>
      </c>
      <c r="G56" s="9" t="s">
        <v>175</v>
      </c>
      <c r="H56" s="9" t="s">
        <v>54</v>
      </c>
      <c r="I56" s="9" t="s">
        <v>176</v>
      </c>
      <c r="J56" s="9" t="s">
        <v>83</v>
      </c>
      <c r="K56" s="9" t="s">
        <v>177</v>
      </c>
      <c r="L56" s="9" t="s">
        <v>178</v>
      </c>
      <c r="M56" s="8" t="s">
        <v>179</v>
      </c>
      <c r="N56" s="7" t="s">
        <v>50</v>
      </c>
      <c r="O56" s="9" t="s">
        <v>185</v>
      </c>
      <c r="P56" s="9" t="s">
        <v>52</v>
      </c>
      <c r="Q56" s="9" t="s">
        <v>84</v>
      </c>
      <c r="R56" s="9" t="s">
        <v>85</v>
      </c>
      <c r="S56" s="10" t="s">
        <v>86</v>
      </c>
      <c r="T56" s="9" t="s">
        <v>87</v>
      </c>
      <c r="U56" s="9" t="s">
        <v>54</v>
      </c>
      <c r="V56" s="9" t="s">
        <v>54</v>
      </c>
      <c r="W56" s="9" t="s">
        <v>44</v>
      </c>
      <c r="X56" s="9" t="s">
        <v>54</v>
      </c>
      <c r="Y56" s="9" t="s">
        <v>54</v>
      </c>
      <c r="Z56" s="9" t="s">
        <v>44</v>
      </c>
      <c r="AA56" s="8" t="s">
        <v>54</v>
      </c>
      <c r="AB56" s="7" t="s">
        <v>181</v>
      </c>
      <c r="AC56" s="9" t="s">
        <v>61</v>
      </c>
      <c r="AD56" s="10">
        <v>6.2999999999999994E-12</v>
      </c>
      <c r="AE56" s="9" t="s">
        <v>182</v>
      </c>
      <c r="AF56" s="9" t="s">
        <v>182</v>
      </c>
      <c r="AG56" s="10">
        <v>1</v>
      </c>
      <c r="AH56" s="8" t="s">
        <v>93</v>
      </c>
      <c r="AI56" s="11" t="s">
        <v>183</v>
      </c>
    </row>
    <row r="57" spans="1:35" x14ac:dyDescent="0.25">
      <c r="A57" s="7" t="s">
        <v>170</v>
      </c>
      <c r="B57" s="8" t="s">
        <v>171</v>
      </c>
      <c r="C57" s="7" t="s">
        <v>172</v>
      </c>
      <c r="D57" s="9" t="s">
        <v>173</v>
      </c>
      <c r="E57" s="9" t="s">
        <v>174</v>
      </c>
      <c r="F57" s="9" t="s">
        <v>44</v>
      </c>
      <c r="G57" s="9" t="s">
        <v>175</v>
      </c>
      <c r="H57" s="9" t="s">
        <v>54</v>
      </c>
      <c r="I57" s="9" t="s">
        <v>176</v>
      </c>
      <c r="J57" s="9" t="s">
        <v>83</v>
      </c>
      <c r="K57" s="9" t="s">
        <v>177</v>
      </c>
      <c r="L57" s="9" t="s">
        <v>178</v>
      </c>
      <c r="M57" s="8" t="s">
        <v>179</v>
      </c>
      <c r="N57" s="7" t="s">
        <v>50</v>
      </c>
      <c r="O57" s="9" t="s">
        <v>185</v>
      </c>
      <c r="P57" s="9" t="s">
        <v>52</v>
      </c>
      <c r="Q57" s="9" t="s">
        <v>84</v>
      </c>
      <c r="R57" s="9" t="s">
        <v>85</v>
      </c>
      <c r="S57" s="10" t="s">
        <v>86</v>
      </c>
      <c r="T57" s="9" t="s">
        <v>87</v>
      </c>
      <c r="U57" s="9" t="s">
        <v>54</v>
      </c>
      <c r="V57" s="9" t="s">
        <v>54</v>
      </c>
      <c r="W57" s="9" t="s">
        <v>44</v>
      </c>
      <c r="X57" s="9" t="s">
        <v>54</v>
      </c>
      <c r="Y57" s="9" t="s">
        <v>54</v>
      </c>
      <c r="Z57" s="9" t="s">
        <v>44</v>
      </c>
      <c r="AA57" s="8" t="s">
        <v>54</v>
      </c>
      <c r="AB57" s="7" t="s">
        <v>184</v>
      </c>
      <c r="AC57" s="9" t="s">
        <v>61</v>
      </c>
      <c r="AD57" s="10">
        <v>6.7199999999999996E-12</v>
      </c>
      <c r="AE57" s="9" t="s">
        <v>182</v>
      </c>
      <c r="AF57" s="9" t="s">
        <v>182</v>
      </c>
      <c r="AG57" s="10">
        <v>1</v>
      </c>
      <c r="AH57" s="8" t="s">
        <v>93</v>
      </c>
      <c r="AI57" s="11" t="s">
        <v>183</v>
      </c>
    </row>
    <row r="58" spans="1:35" x14ac:dyDescent="0.25">
      <c r="A58" s="7" t="s">
        <v>170</v>
      </c>
      <c r="B58" s="8" t="s">
        <v>171</v>
      </c>
      <c r="C58" s="7" t="s">
        <v>186</v>
      </c>
      <c r="D58" s="9" t="s">
        <v>173</v>
      </c>
      <c r="E58" s="9" t="s">
        <v>174</v>
      </c>
      <c r="F58" s="9" t="s">
        <v>44</v>
      </c>
      <c r="G58" s="9" t="s">
        <v>175</v>
      </c>
      <c r="H58" s="9" t="s">
        <v>54</v>
      </c>
      <c r="I58" s="9" t="s">
        <v>176</v>
      </c>
      <c r="J58" s="9" t="s">
        <v>83</v>
      </c>
      <c r="K58" s="9" t="s">
        <v>177</v>
      </c>
      <c r="L58" s="9" t="s">
        <v>178</v>
      </c>
      <c r="M58" s="8" t="s">
        <v>179</v>
      </c>
      <c r="N58" s="7" t="s">
        <v>50</v>
      </c>
      <c r="O58" s="9" t="s">
        <v>180</v>
      </c>
      <c r="P58" s="9" t="s">
        <v>88</v>
      </c>
      <c r="Q58" s="9" t="s">
        <v>89</v>
      </c>
      <c r="R58" s="9" t="s">
        <v>85</v>
      </c>
      <c r="S58" s="10" t="s">
        <v>86</v>
      </c>
      <c r="T58" s="9" t="s">
        <v>87</v>
      </c>
      <c r="U58" s="9" t="s">
        <v>54</v>
      </c>
      <c r="V58" s="9" t="s">
        <v>54</v>
      </c>
      <c r="W58" s="9" t="s">
        <v>44</v>
      </c>
      <c r="X58" s="9" t="s">
        <v>54</v>
      </c>
      <c r="Y58" s="9" t="s">
        <v>54</v>
      </c>
      <c r="Z58" s="9" t="s">
        <v>44</v>
      </c>
      <c r="AA58" s="8" t="s">
        <v>54</v>
      </c>
      <c r="AB58" s="7" t="s">
        <v>181</v>
      </c>
      <c r="AC58" s="9" t="s">
        <v>61</v>
      </c>
      <c r="AD58" s="10">
        <v>1.8100000000000001E-11</v>
      </c>
      <c r="AE58" s="9" t="s">
        <v>182</v>
      </c>
      <c r="AF58" s="9" t="s">
        <v>182</v>
      </c>
      <c r="AG58" s="10">
        <v>1</v>
      </c>
      <c r="AH58" s="8" t="s">
        <v>93</v>
      </c>
      <c r="AI58" s="11" t="s">
        <v>183</v>
      </c>
    </row>
    <row r="59" spans="1:35" x14ac:dyDescent="0.25">
      <c r="A59" s="7" t="s">
        <v>170</v>
      </c>
      <c r="B59" s="8" t="s">
        <v>171</v>
      </c>
      <c r="C59" s="7" t="s">
        <v>186</v>
      </c>
      <c r="D59" s="9" t="s">
        <v>173</v>
      </c>
      <c r="E59" s="9" t="s">
        <v>174</v>
      </c>
      <c r="F59" s="9" t="s">
        <v>44</v>
      </c>
      <c r="G59" s="9" t="s">
        <v>175</v>
      </c>
      <c r="H59" s="9" t="s">
        <v>54</v>
      </c>
      <c r="I59" s="9" t="s">
        <v>176</v>
      </c>
      <c r="J59" s="9" t="s">
        <v>83</v>
      </c>
      <c r="K59" s="9" t="s">
        <v>177</v>
      </c>
      <c r="L59" s="9" t="s">
        <v>178</v>
      </c>
      <c r="M59" s="8" t="s">
        <v>179</v>
      </c>
      <c r="N59" s="7" t="s">
        <v>50</v>
      </c>
      <c r="O59" s="9" t="s">
        <v>180</v>
      </c>
      <c r="P59" s="9" t="s">
        <v>88</v>
      </c>
      <c r="Q59" s="9" t="s">
        <v>89</v>
      </c>
      <c r="R59" s="9" t="s">
        <v>85</v>
      </c>
      <c r="S59" s="10" t="s">
        <v>86</v>
      </c>
      <c r="T59" s="9" t="s">
        <v>87</v>
      </c>
      <c r="U59" s="9" t="s">
        <v>54</v>
      </c>
      <c r="V59" s="9" t="s">
        <v>54</v>
      </c>
      <c r="W59" s="9" t="s">
        <v>44</v>
      </c>
      <c r="X59" s="9" t="s">
        <v>54</v>
      </c>
      <c r="Y59" s="9" t="s">
        <v>54</v>
      </c>
      <c r="Z59" s="9" t="s">
        <v>44</v>
      </c>
      <c r="AA59" s="8" t="s">
        <v>54</v>
      </c>
      <c r="AB59" s="7" t="s">
        <v>184</v>
      </c>
      <c r="AC59" s="9" t="s">
        <v>61</v>
      </c>
      <c r="AD59" s="10">
        <v>1.62E-11</v>
      </c>
      <c r="AE59" s="9" t="s">
        <v>182</v>
      </c>
      <c r="AF59" s="9" t="s">
        <v>182</v>
      </c>
      <c r="AG59" s="10">
        <v>1</v>
      </c>
      <c r="AH59" s="8" t="s">
        <v>93</v>
      </c>
      <c r="AI59" s="11" t="s">
        <v>183</v>
      </c>
    </row>
    <row r="60" spans="1:35" x14ac:dyDescent="0.25">
      <c r="A60" s="7" t="s">
        <v>170</v>
      </c>
      <c r="B60" s="8" t="s">
        <v>171</v>
      </c>
      <c r="C60" s="7" t="s">
        <v>186</v>
      </c>
      <c r="D60" s="9" t="s">
        <v>173</v>
      </c>
      <c r="E60" s="9" t="s">
        <v>174</v>
      </c>
      <c r="F60" s="9" t="s">
        <v>44</v>
      </c>
      <c r="G60" s="9" t="s">
        <v>175</v>
      </c>
      <c r="H60" s="9" t="s">
        <v>54</v>
      </c>
      <c r="I60" s="9" t="s">
        <v>176</v>
      </c>
      <c r="J60" s="9" t="s">
        <v>83</v>
      </c>
      <c r="K60" s="9" t="s">
        <v>177</v>
      </c>
      <c r="L60" s="9" t="s">
        <v>178</v>
      </c>
      <c r="M60" s="8" t="s">
        <v>179</v>
      </c>
      <c r="N60" s="7" t="s">
        <v>50</v>
      </c>
      <c r="O60" s="9" t="s">
        <v>185</v>
      </c>
      <c r="P60" s="9" t="s">
        <v>52</v>
      </c>
      <c r="Q60" s="9" t="s">
        <v>84</v>
      </c>
      <c r="R60" s="9" t="s">
        <v>85</v>
      </c>
      <c r="S60" s="10" t="s">
        <v>86</v>
      </c>
      <c r="T60" s="9" t="s">
        <v>87</v>
      </c>
      <c r="U60" s="9" t="s">
        <v>54</v>
      </c>
      <c r="V60" s="9" t="s">
        <v>54</v>
      </c>
      <c r="W60" s="9" t="s">
        <v>44</v>
      </c>
      <c r="X60" s="9" t="s">
        <v>54</v>
      </c>
      <c r="Y60" s="9" t="s">
        <v>54</v>
      </c>
      <c r="Z60" s="9" t="s">
        <v>44</v>
      </c>
      <c r="AA60" s="8" t="s">
        <v>54</v>
      </c>
      <c r="AB60" s="7" t="s">
        <v>181</v>
      </c>
      <c r="AC60" s="9" t="s">
        <v>61</v>
      </c>
      <c r="AD60" s="10">
        <v>9.3800000000000008E-12</v>
      </c>
      <c r="AE60" s="9" t="s">
        <v>182</v>
      </c>
      <c r="AF60" s="9" t="s">
        <v>182</v>
      </c>
      <c r="AG60" s="10">
        <v>1</v>
      </c>
      <c r="AH60" s="8" t="s">
        <v>93</v>
      </c>
      <c r="AI60" s="11" t="s">
        <v>183</v>
      </c>
    </row>
    <row r="61" spans="1:35" x14ac:dyDescent="0.25">
      <c r="A61" s="7" t="s">
        <v>170</v>
      </c>
      <c r="B61" s="8" t="s">
        <v>171</v>
      </c>
      <c r="C61" s="7" t="s">
        <v>186</v>
      </c>
      <c r="D61" s="9" t="s">
        <v>173</v>
      </c>
      <c r="E61" s="9" t="s">
        <v>174</v>
      </c>
      <c r="F61" s="9" t="s">
        <v>44</v>
      </c>
      <c r="G61" s="9" t="s">
        <v>175</v>
      </c>
      <c r="H61" s="9" t="s">
        <v>54</v>
      </c>
      <c r="I61" s="9" t="s">
        <v>176</v>
      </c>
      <c r="J61" s="9" t="s">
        <v>83</v>
      </c>
      <c r="K61" s="9" t="s">
        <v>177</v>
      </c>
      <c r="L61" s="9" t="s">
        <v>178</v>
      </c>
      <c r="M61" s="8" t="s">
        <v>179</v>
      </c>
      <c r="N61" s="7" t="s">
        <v>50</v>
      </c>
      <c r="O61" s="9" t="s">
        <v>185</v>
      </c>
      <c r="P61" s="9" t="s">
        <v>52</v>
      </c>
      <c r="Q61" s="9" t="s">
        <v>84</v>
      </c>
      <c r="R61" s="9" t="s">
        <v>85</v>
      </c>
      <c r="S61" s="10" t="s">
        <v>86</v>
      </c>
      <c r="T61" s="9" t="s">
        <v>87</v>
      </c>
      <c r="U61" s="9" t="s">
        <v>54</v>
      </c>
      <c r="V61" s="9" t="s">
        <v>54</v>
      </c>
      <c r="W61" s="9" t="s">
        <v>44</v>
      </c>
      <c r="X61" s="9" t="s">
        <v>54</v>
      </c>
      <c r="Y61" s="9" t="s">
        <v>54</v>
      </c>
      <c r="Z61" s="9" t="s">
        <v>44</v>
      </c>
      <c r="AA61" s="8" t="s">
        <v>54</v>
      </c>
      <c r="AB61" s="7" t="s">
        <v>184</v>
      </c>
      <c r="AC61" s="9" t="s">
        <v>61</v>
      </c>
      <c r="AD61" s="10">
        <v>8.1999999999999998E-12</v>
      </c>
      <c r="AE61" s="9" t="s">
        <v>182</v>
      </c>
      <c r="AF61" s="9" t="s">
        <v>182</v>
      </c>
      <c r="AG61" s="10">
        <v>1</v>
      </c>
      <c r="AH61" s="8" t="s">
        <v>93</v>
      </c>
      <c r="AI61" s="11" t="s">
        <v>183</v>
      </c>
    </row>
    <row r="62" spans="1:35" x14ac:dyDescent="0.25">
      <c r="A62" s="7" t="s">
        <v>170</v>
      </c>
      <c r="B62" s="8" t="s">
        <v>171</v>
      </c>
      <c r="C62" s="7" t="s">
        <v>187</v>
      </c>
      <c r="D62" s="9" t="s">
        <v>173</v>
      </c>
      <c r="E62" s="9" t="s">
        <v>174</v>
      </c>
      <c r="F62" s="9" t="s">
        <v>44</v>
      </c>
      <c r="G62" s="9" t="s">
        <v>175</v>
      </c>
      <c r="H62" s="9" t="s">
        <v>54</v>
      </c>
      <c r="I62" s="9" t="s">
        <v>176</v>
      </c>
      <c r="J62" s="9" t="s">
        <v>83</v>
      </c>
      <c r="K62" s="9" t="s">
        <v>177</v>
      </c>
      <c r="L62" s="9" t="s">
        <v>178</v>
      </c>
      <c r="M62" s="8" t="s">
        <v>44</v>
      </c>
      <c r="N62" s="7" t="s">
        <v>50</v>
      </c>
      <c r="O62" s="9" t="s">
        <v>180</v>
      </c>
      <c r="P62" s="9" t="s">
        <v>88</v>
      </c>
      <c r="Q62" s="9" t="s">
        <v>89</v>
      </c>
      <c r="R62" s="9" t="s">
        <v>85</v>
      </c>
      <c r="S62" s="10" t="s">
        <v>86</v>
      </c>
      <c r="T62" s="9" t="s">
        <v>87</v>
      </c>
      <c r="U62" s="9" t="s">
        <v>54</v>
      </c>
      <c r="V62" s="9" t="s">
        <v>54</v>
      </c>
      <c r="W62" s="9" t="s">
        <v>44</v>
      </c>
      <c r="X62" s="9" t="s">
        <v>54</v>
      </c>
      <c r="Y62" s="9" t="s">
        <v>54</v>
      </c>
      <c r="Z62" s="9" t="s">
        <v>44</v>
      </c>
      <c r="AA62" s="8" t="s">
        <v>54</v>
      </c>
      <c r="AB62" s="7" t="s">
        <v>181</v>
      </c>
      <c r="AC62" s="9" t="s">
        <v>61</v>
      </c>
      <c r="AD62" s="10">
        <v>1.8100000000000001E-11</v>
      </c>
      <c r="AE62" s="9" t="s">
        <v>182</v>
      </c>
      <c r="AF62" s="9" t="s">
        <v>182</v>
      </c>
      <c r="AG62" s="10">
        <v>1</v>
      </c>
      <c r="AH62" s="8" t="s">
        <v>93</v>
      </c>
      <c r="AI62" s="11" t="s">
        <v>183</v>
      </c>
    </row>
    <row r="63" spans="1:35" x14ac:dyDescent="0.25">
      <c r="A63" s="7" t="s">
        <v>170</v>
      </c>
      <c r="B63" s="8" t="s">
        <v>171</v>
      </c>
      <c r="C63" s="7" t="s">
        <v>187</v>
      </c>
      <c r="D63" s="9" t="s">
        <v>173</v>
      </c>
      <c r="E63" s="9" t="s">
        <v>174</v>
      </c>
      <c r="F63" s="9" t="s">
        <v>44</v>
      </c>
      <c r="G63" s="9" t="s">
        <v>175</v>
      </c>
      <c r="H63" s="9" t="s">
        <v>54</v>
      </c>
      <c r="I63" s="9" t="s">
        <v>176</v>
      </c>
      <c r="J63" s="9" t="s">
        <v>83</v>
      </c>
      <c r="K63" s="9" t="s">
        <v>177</v>
      </c>
      <c r="L63" s="9" t="s">
        <v>178</v>
      </c>
      <c r="M63" s="8" t="s">
        <v>44</v>
      </c>
      <c r="N63" s="7" t="s">
        <v>50</v>
      </c>
      <c r="O63" s="9" t="s">
        <v>180</v>
      </c>
      <c r="P63" s="9" t="s">
        <v>88</v>
      </c>
      <c r="Q63" s="9" t="s">
        <v>89</v>
      </c>
      <c r="R63" s="9" t="s">
        <v>85</v>
      </c>
      <c r="S63" s="10" t="s">
        <v>86</v>
      </c>
      <c r="T63" s="9" t="s">
        <v>87</v>
      </c>
      <c r="U63" s="9" t="s">
        <v>54</v>
      </c>
      <c r="V63" s="9" t="s">
        <v>54</v>
      </c>
      <c r="W63" s="9" t="s">
        <v>44</v>
      </c>
      <c r="X63" s="9" t="s">
        <v>54</v>
      </c>
      <c r="Y63" s="9" t="s">
        <v>54</v>
      </c>
      <c r="Z63" s="9" t="s">
        <v>44</v>
      </c>
      <c r="AA63" s="8" t="s">
        <v>54</v>
      </c>
      <c r="AB63" s="7" t="s">
        <v>184</v>
      </c>
      <c r="AC63" s="9" t="s">
        <v>61</v>
      </c>
      <c r="AD63" s="10">
        <v>1.62E-11</v>
      </c>
      <c r="AE63" s="9" t="s">
        <v>182</v>
      </c>
      <c r="AF63" s="9" t="s">
        <v>182</v>
      </c>
      <c r="AG63" s="10">
        <v>1</v>
      </c>
      <c r="AH63" s="8" t="s">
        <v>93</v>
      </c>
      <c r="AI63" s="11" t="s">
        <v>183</v>
      </c>
    </row>
    <row r="64" spans="1:35" x14ac:dyDescent="0.25">
      <c r="A64" s="7" t="s">
        <v>170</v>
      </c>
      <c r="B64" s="8" t="s">
        <v>171</v>
      </c>
      <c r="C64" s="7" t="s">
        <v>187</v>
      </c>
      <c r="D64" s="9" t="s">
        <v>173</v>
      </c>
      <c r="E64" s="9" t="s">
        <v>174</v>
      </c>
      <c r="F64" s="9" t="s">
        <v>44</v>
      </c>
      <c r="G64" s="9" t="s">
        <v>175</v>
      </c>
      <c r="H64" s="9" t="s">
        <v>54</v>
      </c>
      <c r="I64" s="9" t="s">
        <v>176</v>
      </c>
      <c r="J64" s="9" t="s">
        <v>83</v>
      </c>
      <c r="K64" s="9" t="s">
        <v>177</v>
      </c>
      <c r="L64" s="9" t="s">
        <v>178</v>
      </c>
      <c r="M64" s="8" t="s">
        <v>44</v>
      </c>
      <c r="N64" s="7" t="s">
        <v>50</v>
      </c>
      <c r="O64" s="9" t="s">
        <v>185</v>
      </c>
      <c r="P64" s="9" t="s">
        <v>52</v>
      </c>
      <c r="Q64" s="9" t="s">
        <v>84</v>
      </c>
      <c r="R64" s="9" t="s">
        <v>85</v>
      </c>
      <c r="S64" s="10" t="s">
        <v>86</v>
      </c>
      <c r="T64" s="9" t="s">
        <v>87</v>
      </c>
      <c r="U64" s="9" t="s">
        <v>54</v>
      </c>
      <c r="V64" s="9" t="s">
        <v>54</v>
      </c>
      <c r="W64" s="9" t="s">
        <v>44</v>
      </c>
      <c r="X64" s="9" t="s">
        <v>54</v>
      </c>
      <c r="Y64" s="9" t="s">
        <v>54</v>
      </c>
      <c r="Z64" s="9" t="s">
        <v>44</v>
      </c>
      <c r="AA64" s="8" t="s">
        <v>54</v>
      </c>
      <c r="AB64" s="7" t="s">
        <v>181</v>
      </c>
      <c r="AC64" s="9" t="s">
        <v>61</v>
      </c>
      <c r="AD64" s="10">
        <v>9.3800000000000008E-12</v>
      </c>
      <c r="AE64" s="9" t="s">
        <v>182</v>
      </c>
      <c r="AF64" s="9" t="s">
        <v>182</v>
      </c>
      <c r="AG64" s="10">
        <v>1</v>
      </c>
      <c r="AH64" s="8" t="s">
        <v>93</v>
      </c>
      <c r="AI64" s="11" t="s">
        <v>183</v>
      </c>
    </row>
    <row r="65" spans="1:35" x14ac:dyDescent="0.25">
      <c r="A65" s="7" t="s">
        <v>170</v>
      </c>
      <c r="B65" s="8" t="s">
        <v>171</v>
      </c>
      <c r="C65" s="7" t="s">
        <v>187</v>
      </c>
      <c r="D65" s="9" t="s">
        <v>173</v>
      </c>
      <c r="E65" s="9" t="s">
        <v>174</v>
      </c>
      <c r="F65" s="9" t="s">
        <v>44</v>
      </c>
      <c r="G65" s="9" t="s">
        <v>175</v>
      </c>
      <c r="H65" s="9" t="s">
        <v>54</v>
      </c>
      <c r="I65" s="9" t="s">
        <v>176</v>
      </c>
      <c r="J65" s="9" t="s">
        <v>83</v>
      </c>
      <c r="K65" s="9" t="s">
        <v>177</v>
      </c>
      <c r="L65" s="9" t="s">
        <v>178</v>
      </c>
      <c r="M65" s="8" t="s">
        <v>44</v>
      </c>
      <c r="N65" s="7" t="s">
        <v>50</v>
      </c>
      <c r="O65" s="9" t="s">
        <v>185</v>
      </c>
      <c r="P65" s="9" t="s">
        <v>52</v>
      </c>
      <c r="Q65" s="9" t="s">
        <v>84</v>
      </c>
      <c r="R65" s="9" t="s">
        <v>85</v>
      </c>
      <c r="S65" s="10" t="s">
        <v>86</v>
      </c>
      <c r="T65" s="9" t="s">
        <v>87</v>
      </c>
      <c r="U65" s="9" t="s">
        <v>54</v>
      </c>
      <c r="V65" s="9" t="s">
        <v>54</v>
      </c>
      <c r="W65" s="9" t="s">
        <v>44</v>
      </c>
      <c r="X65" s="9" t="s">
        <v>54</v>
      </c>
      <c r="Y65" s="9" t="s">
        <v>54</v>
      </c>
      <c r="Z65" s="9" t="s">
        <v>44</v>
      </c>
      <c r="AA65" s="8" t="s">
        <v>54</v>
      </c>
      <c r="AB65" s="7" t="s">
        <v>184</v>
      </c>
      <c r="AC65" s="9" t="s">
        <v>61</v>
      </c>
      <c r="AD65" s="10">
        <v>8.1999999999999998E-12</v>
      </c>
      <c r="AE65" s="9" t="s">
        <v>182</v>
      </c>
      <c r="AF65" s="9" t="s">
        <v>182</v>
      </c>
      <c r="AG65" s="10">
        <v>1</v>
      </c>
      <c r="AH65" s="8" t="s">
        <v>93</v>
      </c>
      <c r="AI65" s="11" t="s">
        <v>183</v>
      </c>
    </row>
    <row r="66" spans="1:35" x14ac:dyDescent="0.25">
      <c r="A66" s="7" t="s">
        <v>170</v>
      </c>
      <c r="B66" s="8" t="s">
        <v>171</v>
      </c>
      <c r="C66" s="7" t="s">
        <v>187</v>
      </c>
      <c r="D66" s="9" t="s">
        <v>173</v>
      </c>
      <c r="E66" s="9" t="s">
        <v>174</v>
      </c>
      <c r="F66" s="9" t="s">
        <v>44</v>
      </c>
      <c r="G66" s="9" t="s">
        <v>175</v>
      </c>
      <c r="H66" s="9" t="s">
        <v>54</v>
      </c>
      <c r="I66" s="9" t="s">
        <v>176</v>
      </c>
      <c r="J66" s="9" t="s">
        <v>83</v>
      </c>
      <c r="K66" s="9" t="s">
        <v>177</v>
      </c>
      <c r="L66" s="9" t="s">
        <v>178</v>
      </c>
      <c r="M66" s="8" t="s">
        <v>44</v>
      </c>
      <c r="N66" s="7" t="s">
        <v>50</v>
      </c>
      <c r="O66" s="9" t="s">
        <v>134</v>
      </c>
      <c r="P66" s="9" t="s">
        <v>104</v>
      </c>
      <c r="Q66" s="9" t="s">
        <v>188</v>
      </c>
      <c r="R66" s="9" t="s">
        <v>85</v>
      </c>
      <c r="S66" s="10" t="s">
        <v>86</v>
      </c>
      <c r="T66" s="9" t="s">
        <v>87</v>
      </c>
      <c r="U66" s="9" t="s">
        <v>54</v>
      </c>
      <c r="V66" s="9" t="s">
        <v>54</v>
      </c>
      <c r="W66" s="9" t="s">
        <v>44</v>
      </c>
      <c r="X66" s="9" t="s">
        <v>54</v>
      </c>
      <c r="Y66" s="9" t="s">
        <v>54</v>
      </c>
      <c r="Z66" s="9" t="s">
        <v>44</v>
      </c>
      <c r="AA66" s="8" t="s">
        <v>54</v>
      </c>
      <c r="AB66" s="7" t="s">
        <v>181</v>
      </c>
      <c r="AC66" s="9" t="s">
        <v>61</v>
      </c>
      <c r="AD66" s="10">
        <v>9.8599999999999988E-12</v>
      </c>
      <c r="AE66" s="9" t="s">
        <v>182</v>
      </c>
      <c r="AF66" s="9" t="s">
        <v>182</v>
      </c>
      <c r="AG66" s="10">
        <v>1</v>
      </c>
      <c r="AH66" s="8" t="s">
        <v>93</v>
      </c>
      <c r="AI66" s="11" t="s">
        <v>183</v>
      </c>
    </row>
    <row r="67" spans="1:35" x14ac:dyDescent="0.25">
      <c r="A67" s="7" t="s">
        <v>170</v>
      </c>
      <c r="B67" s="8" t="s">
        <v>171</v>
      </c>
      <c r="C67" s="7" t="s">
        <v>187</v>
      </c>
      <c r="D67" s="9" t="s">
        <v>173</v>
      </c>
      <c r="E67" s="9" t="s">
        <v>174</v>
      </c>
      <c r="F67" s="9" t="s">
        <v>44</v>
      </c>
      <c r="G67" s="9" t="s">
        <v>175</v>
      </c>
      <c r="H67" s="9" t="s">
        <v>54</v>
      </c>
      <c r="I67" s="9" t="s">
        <v>176</v>
      </c>
      <c r="J67" s="9" t="s">
        <v>83</v>
      </c>
      <c r="K67" s="9" t="s">
        <v>177</v>
      </c>
      <c r="L67" s="9" t="s">
        <v>178</v>
      </c>
      <c r="M67" s="8" t="s">
        <v>44</v>
      </c>
      <c r="N67" s="7" t="s">
        <v>50</v>
      </c>
      <c r="O67" s="9" t="s">
        <v>134</v>
      </c>
      <c r="P67" s="9" t="s">
        <v>104</v>
      </c>
      <c r="Q67" s="9" t="s">
        <v>188</v>
      </c>
      <c r="R67" s="9" t="s">
        <v>85</v>
      </c>
      <c r="S67" s="10" t="s">
        <v>86</v>
      </c>
      <c r="T67" s="9" t="s">
        <v>87</v>
      </c>
      <c r="U67" s="9" t="s">
        <v>54</v>
      </c>
      <c r="V67" s="9" t="s">
        <v>54</v>
      </c>
      <c r="W67" s="9" t="s">
        <v>44</v>
      </c>
      <c r="X67" s="9" t="s">
        <v>54</v>
      </c>
      <c r="Y67" s="9" t="s">
        <v>54</v>
      </c>
      <c r="Z67" s="9" t="s">
        <v>44</v>
      </c>
      <c r="AA67" s="8" t="s">
        <v>54</v>
      </c>
      <c r="AB67" s="7" t="s">
        <v>184</v>
      </c>
      <c r="AC67" s="9" t="s">
        <v>61</v>
      </c>
      <c r="AD67" s="10">
        <v>1.0399999999999999E-11</v>
      </c>
      <c r="AE67" s="9" t="s">
        <v>182</v>
      </c>
      <c r="AF67" s="9" t="s">
        <v>182</v>
      </c>
      <c r="AG67" s="10">
        <v>1</v>
      </c>
      <c r="AH67" s="8" t="s">
        <v>93</v>
      </c>
      <c r="AI67" s="11" t="s">
        <v>183</v>
      </c>
    </row>
    <row r="68" spans="1:35" x14ac:dyDescent="0.25">
      <c r="A68" s="7" t="s">
        <v>170</v>
      </c>
      <c r="B68" s="8" t="s">
        <v>171</v>
      </c>
      <c r="C68" s="7" t="s">
        <v>189</v>
      </c>
      <c r="D68" s="9" t="s">
        <v>173</v>
      </c>
      <c r="E68" s="9" t="s">
        <v>174</v>
      </c>
      <c r="F68" s="9" t="s">
        <v>44</v>
      </c>
      <c r="G68" s="9" t="s">
        <v>175</v>
      </c>
      <c r="H68" s="9" t="s">
        <v>54</v>
      </c>
      <c r="I68" s="9" t="s">
        <v>176</v>
      </c>
      <c r="J68" s="9" t="s">
        <v>83</v>
      </c>
      <c r="K68" s="9" t="s">
        <v>177</v>
      </c>
      <c r="L68" s="9" t="s">
        <v>178</v>
      </c>
      <c r="M68" s="8" t="s">
        <v>179</v>
      </c>
      <c r="N68" s="7" t="s">
        <v>50</v>
      </c>
      <c r="O68" s="9" t="s">
        <v>180</v>
      </c>
      <c r="P68" s="9" t="s">
        <v>88</v>
      </c>
      <c r="Q68" s="9" t="s">
        <v>89</v>
      </c>
      <c r="R68" s="9" t="s">
        <v>85</v>
      </c>
      <c r="S68" s="10" t="s">
        <v>86</v>
      </c>
      <c r="T68" s="9" t="s">
        <v>87</v>
      </c>
      <c r="U68" s="9" t="s">
        <v>54</v>
      </c>
      <c r="V68" s="9" t="s">
        <v>54</v>
      </c>
      <c r="W68" s="9" t="s">
        <v>44</v>
      </c>
      <c r="X68" s="9" t="s">
        <v>54</v>
      </c>
      <c r="Y68" s="9" t="s">
        <v>54</v>
      </c>
      <c r="Z68" s="9" t="s">
        <v>44</v>
      </c>
      <c r="AA68" s="8" t="s">
        <v>54</v>
      </c>
      <c r="AB68" s="7" t="s">
        <v>190</v>
      </c>
      <c r="AC68" s="9" t="s">
        <v>61</v>
      </c>
      <c r="AD68" s="10">
        <v>922000000.00000012</v>
      </c>
      <c r="AE68" s="9" t="s">
        <v>191</v>
      </c>
      <c r="AF68" s="9" t="s">
        <v>191</v>
      </c>
      <c r="AG68" s="10">
        <v>1</v>
      </c>
      <c r="AH68" s="8" t="s">
        <v>93</v>
      </c>
      <c r="AI68" s="11" t="s">
        <v>183</v>
      </c>
    </row>
    <row r="69" spans="1:35" x14ac:dyDescent="0.25">
      <c r="A69" s="7" t="s">
        <v>170</v>
      </c>
      <c r="B69" s="8" t="s">
        <v>171</v>
      </c>
      <c r="C69" s="7" t="s">
        <v>189</v>
      </c>
      <c r="D69" s="9" t="s">
        <v>173</v>
      </c>
      <c r="E69" s="9" t="s">
        <v>174</v>
      </c>
      <c r="F69" s="9" t="s">
        <v>44</v>
      </c>
      <c r="G69" s="9" t="s">
        <v>175</v>
      </c>
      <c r="H69" s="9" t="s">
        <v>54</v>
      </c>
      <c r="I69" s="9" t="s">
        <v>176</v>
      </c>
      <c r="J69" s="9" t="s">
        <v>83</v>
      </c>
      <c r="K69" s="9" t="s">
        <v>177</v>
      </c>
      <c r="L69" s="9" t="s">
        <v>178</v>
      </c>
      <c r="M69" s="8" t="s">
        <v>179</v>
      </c>
      <c r="N69" s="7" t="s">
        <v>50</v>
      </c>
      <c r="O69" s="9" t="s">
        <v>180</v>
      </c>
      <c r="P69" s="9" t="s">
        <v>88</v>
      </c>
      <c r="Q69" s="9" t="s">
        <v>89</v>
      </c>
      <c r="R69" s="9" t="s">
        <v>85</v>
      </c>
      <c r="S69" s="10" t="s">
        <v>86</v>
      </c>
      <c r="T69" s="9" t="s">
        <v>87</v>
      </c>
      <c r="U69" s="9" t="s">
        <v>54</v>
      </c>
      <c r="V69" s="9" t="s">
        <v>54</v>
      </c>
      <c r="W69" s="9" t="s">
        <v>44</v>
      </c>
      <c r="X69" s="9" t="s">
        <v>54</v>
      </c>
      <c r="Y69" s="9" t="s">
        <v>54</v>
      </c>
      <c r="Z69" s="9" t="s">
        <v>44</v>
      </c>
      <c r="AA69" s="8" t="s">
        <v>54</v>
      </c>
      <c r="AB69" s="7" t="s">
        <v>192</v>
      </c>
      <c r="AC69" s="9" t="s">
        <v>61</v>
      </c>
      <c r="AD69" s="10">
        <v>996000000.00000012</v>
      </c>
      <c r="AE69" s="9" t="s">
        <v>191</v>
      </c>
      <c r="AF69" s="9" t="s">
        <v>191</v>
      </c>
      <c r="AG69" s="10">
        <v>1</v>
      </c>
      <c r="AH69" s="8" t="s">
        <v>93</v>
      </c>
      <c r="AI69" s="11" t="s">
        <v>183</v>
      </c>
    </row>
    <row r="70" spans="1:35" x14ac:dyDescent="0.25">
      <c r="A70" s="7" t="s">
        <v>170</v>
      </c>
      <c r="B70" s="8" t="s">
        <v>171</v>
      </c>
      <c r="C70" s="7" t="s">
        <v>189</v>
      </c>
      <c r="D70" s="9" t="s">
        <v>173</v>
      </c>
      <c r="E70" s="9" t="s">
        <v>174</v>
      </c>
      <c r="F70" s="9" t="s">
        <v>44</v>
      </c>
      <c r="G70" s="9" t="s">
        <v>175</v>
      </c>
      <c r="H70" s="9" t="s">
        <v>54</v>
      </c>
      <c r="I70" s="9" t="s">
        <v>176</v>
      </c>
      <c r="J70" s="9" t="s">
        <v>83</v>
      </c>
      <c r="K70" s="9" t="s">
        <v>177</v>
      </c>
      <c r="L70" s="9" t="s">
        <v>178</v>
      </c>
      <c r="M70" s="8" t="s">
        <v>179</v>
      </c>
      <c r="N70" s="7" t="s">
        <v>50</v>
      </c>
      <c r="O70" s="9" t="s">
        <v>185</v>
      </c>
      <c r="P70" s="9" t="s">
        <v>52</v>
      </c>
      <c r="Q70" s="9" t="s">
        <v>84</v>
      </c>
      <c r="R70" s="9" t="s">
        <v>85</v>
      </c>
      <c r="S70" s="10" t="s">
        <v>86</v>
      </c>
      <c r="T70" s="9" t="s">
        <v>87</v>
      </c>
      <c r="U70" s="9" t="s">
        <v>54</v>
      </c>
      <c r="V70" s="9" t="s">
        <v>54</v>
      </c>
      <c r="W70" s="9" t="s">
        <v>44</v>
      </c>
      <c r="X70" s="9" t="s">
        <v>54</v>
      </c>
      <c r="Y70" s="9" t="s">
        <v>54</v>
      </c>
      <c r="Z70" s="9" t="s">
        <v>44</v>
      </c>
      <c r="AA70" s="8" t="s">
        <v>54</v>
      </c>
      <c r="AB70" s="7" t="s">
        <v>190</v>
      </c>
      <c r="AC70" s="9" t="s">
        <v>61</v>
      </c>
      <c r="AD70" s="10">
        <v>137000000</v>
      </c>
      <c r="AE70" s="9" t="s">
        <v>191</v>
      </c>
      <c r="AF70" s="9" t="s">
        <v>191</v>
      </c>
      <c r="AG70" s="10">
        <v>1</v>
      </c>
      <c r="AH70" s="8" t="s">
        <v>93</v>
      </c>
      <c r="AI70" s="11" t="s">
        <v>183</v>
      </c>
    </row>
    <row r="71" spans="1:35" x14ac:dyDescent="0.25">
      <c r="A71" s="7" t="s">
        <v>170</v>
      </c>
      <c r="B71" s="8" t="s">
        <v>171</v>
      </c>
      <c r="C71" s="7" t="s">
        <v>189</v>
      </c>
      <c r="D71" s="9" t="s">
        <v>173</v>
      </c>
      <c r="E71" s="9" t="s">
        <v>174</v>
      </c>
      <c r="F71" s="9" t="s">
        <v>44</v>
      </c>
      <c r="G71" s="9" t="s">
        <v>175</v>
      </c>
      <c r="H71" s="9" t="s">
        <v>54</v>
      </c>
      <c r="I71" s="9" t="s">
        <v>176</v>
      </c>
      <c r="J71" s="9" t="s">
        <v>83</v>
      </c>
      <c r="K71" s="9" t="s">
        <v>177</v>
      </c>
      <c r="L71" s="9" t="s">
        <v>178</v>
      </c>
      <c r="M71" s="8" t="s">
        <v>179</v>
      </c>
      <c r="N71" s="7" t="s">
        <v>50</v>
      </c>
      <c r="O71" s="9" t="s">
        <v>185</v>
      </c>
      <c r="P71" s="9" t="s">
        <v>52</v>
      </c>
      <c r="Q71" s="9" t="s">
        <v>84</v>
      </c>
      <c r="R71" s="9" t="s">
        <v>85</v>
      </c>
      <c r="S71" s="10" t="s">
        <v>86</v>
      </c>
      <c r="T71" s="9" t="s">
        <v>87</v>
      </c>
      <c r="U71" s="9" t="s">
        <v>54</v>
      </c>
      <c r="V71" s="9" t="s">
        <v>54</v>
      </c>
      <c r="W71" s="9" t="s">
        <v>44</v>
      </c>
      <c r="X71" s="9" t="s">
        <v>54</v>
      </c>
      <c r="Y71" s="9" t="s">
        <v>54</v>
      </c>
      <c r="Z71" s="9" t="s">
        <v>44</v>
      </c>
      <c r="AA71" s="8" t="s">
        <v>54</v>
      </c>
      <c r="AB71" s="7" t="s">
        <v>192</v>
      </c>
      <c r="AC71" s="9" t="s">
        <v>61</v>
      </c>
      <c r="AD71" s="10">
        <v>137000000</v>
      </c>
      <c r="AE71" s="9" t="s">
        <v>191</v>
      </c>
      <c r="AF71" s="9" t="s">
        <v>191</v>
      </c>
      <c r="AG71" s="10">
        <v>1</v>
      </c>
      <c r="AH71" s="8" t="s">
        <v>93</v>
      </c>
      <c r="AI71" s="11" t="s">
        <v>183</v>
      </c>
    </row>
    <row r="72" spans="1:35" x14ac:dyDescent="0.25">
      <c r="A72" s="7" t="s">
        <v>170</v>
      </c>
      <c r="B72" s="8" t="s">
        <v>171</v>
      </c>
      <c r="C72" s="7" t="s">
        <v>193</v>
      </c>
      <c r="D72" s="9" t="s">
        <v>173</v>
      </c>
      <c r="E72" s="9" t="s">
        <v>174</v>
      </c>
      <c r="F72" s="9" t="s">
        <v>44</v>
      </c>
      <c r="G72" s="9" t="s">
        <v>175</v>
      </c>
      <c r="H72" s="9" t="s">
        <v>54</v>
      </c>
      <c r="I72" s="9" t="s">
        <v>176</v>
      </c>
      <c r="J72" s="9" t="s">
        <v>83</v>
      </c>
      <c r="K72" s="9" t="s">
        <v>177</v>
      </c>
      <c r="L72" s="9" t="s">
        <v>178</v>
      </c>
      <c r="M72" s="8" t="s">
        <v>179</v>
      </c>
      <c r="N72" s="7" t="s">
        <v>50</v>
      </c>
      <c r="O72" s="9" t="s">
        <v>180</v>
      </c>
      <c r="P72" s="9" t="s">
        <v>88</v>
      </c>
      <c r="Q72" s="9" t="s">
        <v>89</v>
      </c>
      <c r="R72" s="9" t="s">
        <v>85</v>
      </c>
      <c r="S72" s="10" t="s">
        <v>86</v>
      </c>
      <c r="T72" s="9" t="s">
        <v>87</v>
      </c>
      <c r="U72" s="9" t="s">
        <v>54</v>
      </c>
      <c r="V72" s="9" t="s">
        <v>54</v>
      </c>
      <c r="W72" s="9" t="s">
        <v>44</v>
      </c>
      <c r="X72" s="9" t="s">
        <v>54</v>
      </c>
      <c r="Y72" s="9" t="s">
        <v>54</v>
      </c>
      <c r="Z72" s="9" t="s">
        <v>44</v>
      </c>
      <c r="AA72" s="8" t="s">
        <v>54</v>
      </c>
      <c r="AB72" s="7" t="s">
        <v>190</v>
      </c>
      <c r="AC72" s="9" t="s">
        <v>61</v>
      </c>
      <c r="AD72" s="10">
        <v>72700000</v>
      </c>
      <c r="AE72" s="9" t="s">
        <v>191</v>
      </c>
      <c r="AF72" s="9" t="s">
        <v>191</v>
      </c>
      <c r="AG72" s="10">
        <v>1</v>
      </c>
      <c r="AH72" s="8" t="s">
        <v>93</v>
      </c>
      <c r="AI72" s="11" t="s">
        <v>183</v>
      </c>
    </row>
    <row r="73" spans="1:35" x14ac:dyDescent="0.25">
      <c r="A73" s="7" t="s">
        <v>170</v>
      </c>
      <c r="B73" s="8" t="s">
        <v>171</v>
      </c>
      <c r="C73" s="7" t="s">
        <v>193</v>
      </c>
      <c r="D73" s="9" t="s">
        <v>173</v>
      </c>
      <c r="E73" s="9" t="s">
        <v>174</v>
      </c>
      <c r="F73" s="9" t="s">
        <v>44</v>
      </c>
      <c r="G73" s="9" t="s">
        <v>175</v>
      </c>
      <c r="H73" s="9" t="s">
        <v>54</v>
      </c>
      <c r="I73" s="9" t="s">
        <v>176</v>
      </c>
      <c r="J73" s="9" t="s">
        <v>83</v>
      </c>
      <c r="K73" s="9" t="s">
        <v>177</v>
      </c>
      <c r="L73" s="9" t="s">
        <v>178</v>
      </c>
      <c r="M73" s="8" t="s">
        <v>179</v>
      </c>
      <c r="N73" s="7" t="s">
        <v>50</v>
      </c>
      <c r="O73" s="9" t="s">
        <v>180</v>
      </c>
      <c r="P73" s="9" t="s">
        <v>88</v>
      </c>
      <c r="Q73" s="9" t="s">
        <v>89</v>
      </c>
      <c r="R73" s="9" t="s">
        <v>85</v>
      </c>
      <c r="S73" s="10" t="s">
        <v>86</v>
      </c>
      <c r="T73" s="9" t="s">
        <v>87</v>
      </c>
      <c r="U73" s="9" t="s">
        <v>54</v>
      </c>
      <c r="V73" s="9" t="s">
        <v>54</v>
      </c>
      <c r="W73" s="9" t="s">
        <v>44</v>
      </c>
      <c r="X73" s="9" t="s">
        <v>54</v>
      </c>
      <c r="Y73" s="9" t="s">
        <v>54</v>
      </c>
      <c r="Z73" s="9" t="s">
        <v>44</v>
      </c>
      <c r="AA73" s="8" t="s">
        <v>54</v>
      </c>
      <c r="AB73" s="7" t="s">
        <v>192</v>
      </c>
      <c r="AC73" s="9" t="s">
        <v>61</v>
      </c>
      <c r="AD73" s="10">
        <v>66600000</v>
      </c>
      <c r="AE73" s="9" t="s">
        <v>191</v>
      </c>
      <c r="AF73" s="9" t="s">
        <v>191</v>
      </c>
      <c r="AG73" s="10">
        <v>1</v>
      </c>
      <c r="AH73" s="8" t="s">
        <v>93</v>
      </c>
      <c r="AI73" s="11" t="s">
        <v>183</v>
      </c>
    </row>
    <row r="74" spans="1:35" x14ac:dyDescent="0.25">
      <c r="A74" s="7" t="s">
        <v>170</v>
      </c>
      <c r="B74" s="8" t="s">
        <v>171</v>
      </c>
      <c r="C74" s="7" t="s">
        <v>193</v>
      </c>
      <c r="D74" s="9" t="s">
        <v>173</v>
      </c>
      <c r="E74" s="9" t="s">
        <v>174</v>
      </c>
      <c r="F74" s="9" t="s">
        <v>44</v>
      </c>
      <c r="G74" s="9" t="s">
        <v>175</v>
      </c>
      <c r="H74" s="9" t="s">
        <v>54</v>
      </c>
      <c r="I74" s="9" t="s">
        <v>176</v>
      </c>
      <c r="J74" s="9" t="s">
        <v>83</v>
      </c>
      <c r="K74" s="9" t="s">
        <v>177</v>
      </c>
      <c r="L74" s="9" t="s">
        <v>178</v>
      </c>
      <c r="M74" s="8" t="s">
        <v>179</v>
      </c>
      <c r="N74" s="7" t="s">
        <v>50</v>
      </c>
      <c r="O74" s="9" t="s">
        <v>185</v>
      </c>
      <c r="P74" s="9" t="s">
        <v>52</v>
      </c>
      <c r="Q74" s="9" t="s">
        <v>84</v>
      </c>
      <c r="R74" s="9" t="s">
        <v>85</v>
      </c>
      <c r="S74" s="10" t="s">
        <v>86</v>
      </c>
      <c r="T74" s="9" t="s">
        <v>87</v>
      </c>
      <c r="U74" s="9" t="s">
        <v>54</v>
      </c>
      <c r="V74" s="9" t="s">
        <v>54</v>
      </c>
      <c r="W74" s="9" t="s">
        <v>44</v>
      </c>
      <c r="X74" s="9" t="s">
        <v>54</v>
      </c>
      <c r="Y74" s="9" t="s">
        <v>54</v>
      </c>
      <c r="Z74" s="9" t="s">
        <v>44</v>
      </c>
      <c r="AA74" s="8" t="s">
        <v>54</v>
      </c>
      <c r="AB74" s="7" t="s">
        <v>190</v>
      </c>
      <c r="AC74" s="9" t="s">
        <v>61</v>
      </c>
      <c r="AD74" s="10">
        <v>19800000</v>
      </c>
      <c r="AE74" s="9" t="s">
        <v>191</v>
      </c>
      <c r="AF74" s="9" t="s">
        <v>191</v>
      </c>
      <c r="AG74" s="10">
        <v>1</v>
      </c>
      <c r="AH74" s="8" t="s">
        <v>93</v>
      </c>
      <c r="AI74" s="11" t="s">
        <v>183</v>
      </c>
    </row>
    <row r="75" spans="1:35" x14ac:dyDescent="0.25">
      <c r="A75" s="7" t="s">
        <v>170</v>
      </c>
      <c r="B75" s="8" t="s">
        <v>171</v>
      </c>
      <c r="C75" s="7" t="s">
        <v>193</v>
      </c>
      <c r="D75" s="9" t="s">
        <v>173</v>
      </c>
      <c r="E75" s="9" t="s">
        <v>174</v>
      </c>
      <c r="F75" s="9" t="s">
        <v>44</v>
      </c>
      <c r="G75" s="9" t="s">
        <v>175</v>
      </c>
      <c r="H75" s="9" t="s">
        <v>54</v>
      </c>
      <c r="I75" s="9" t="s">
        <v>176</v>
      </c>
      <c r="J75" s="9" t="s">
        <v>83</v>
      </c>
      <c r="K75" s="9" t="s">
        <v>177</v>
      </c>
      <c r="L75" s="9" t="s">
        <v>178</v>
      </c>
      <c r="M75" s="8" t="s">
        <v>179</v>
      </c>
      <c r="N75" s="7" t="s">
        <v>50</v>
      </c>
      <c r="O75" s="9" t="s">
        <v>185</v>
      </c>
      <c r="P75" s="9" t="s">
        <v>52</v>
      </c>
      <c r="Q75" s="9" t="s">
        <v>84</v>
      </c>
      <c r="R75" s="9" t="s">
        <v>85</v>
      </c>
      <c r="S75" s="10" t="s">
        <v>86</v>
      </c>
      <c r="T75" s="9" t="s">
        <v>87</v>
      </c>
      <c r="U75" s="9" t="s">
        <v>54</v>
      </c>
      <c r="V75" s="9" t="s">
        <v>54</v>
      </c>
      <c r="W75" s="9" t="s">
        <v>44</v>
      </c>
      <c r="X75" s="9" t="s">
        <v>54</v>
      </c>
      <c r="Y75" s="9" t="s">
        <v>54</v>
      </c>
      <c r="Z75" s="9" t="s">
        <v>44</v>
      </c>
      <c r="AA75" s="8" t="s">
        <v>54</v>
      </c>
      <c r="AB75" s="7" t="s">
        <v>192</v>
      </c>
      <c r="AC75" s="9" t="s">
        <v>61</v>
      </c>
      <c r="AD75" s="10">
        <v>14200000</v>
      </c>
      <c r="AE75" s="9" t="s">
        <v>191</v>
      </c>
      <c r="AF75" s="9" t="s">
        <v>191</v>
      </c>
      <c r="AG75" s="10">
        <v>1</v>
      </c>
      <c r="AH75" s="8" t="s">
        <v>93</v>
      </c>
      <c r="AI75" s="11" t="s">
        <v>183</v>
      </c>
    </row>
    <row r="76" spans="1:35" x14ac:dyDescent="0.25">
      <c r="A76" s="7" t="s">
        <v>170</v>
      </c>
      <c r="B76" s="8" t="s">
        <v>171</v>
      </c>
      <c r="C76" s="7" t="s">
        <v>194</v>
      </c>
      <c r="D76" s="9" t="s">
        <v>173</v>
      </c>
      <c r="E76" s="9" t="s">
        <v>174</v>
      </c>
      <c r="F76" s="9" t="s">
        <v>44</v>
      </c>
      <c r="G76" s="9" t="s">
        <v>175</v>
      </c>
      <c r="H76" s="9" t="s">
        <v>54</v>
      </c>
      <c r="I76" s="9" t="s">
        <v>176</v>
      </c>
      <c r="J76" s="9" t="s">
        <v>83</v>
      </c>
      <c r="K76" s="9" t="s">
        <v>177</v>
      </c>
      <c r="L76" s="9" t="s">
        <v>178</v>
      </c>
      <c r="M76" s="8" t="s">
        <v>179</v>
      </c>
      <c r="N76" s="7" t="s">
        <v>50</v>
      </c>
      <c r="O76" s="9" t="s">
        <v>180</v>
      </c>
      <c r="P76" s="9" t="s">
        <v>88</v>
      </c>
      <c r="Q76" s="9" t="s">
        <v>89</v>
      </c>
      <c r="R76" s="9" t="s">
        <v>85</v>
      </c>
      <c r="S76" s="10" t="s">
        <v>86</v>
      </c>
      <c r="T76" s="9" t="s">
        <v>87</v>
      </c>
      <c r="U76" s="9" t="s">
        <v>54</v>
      </c>
      <c r="V76" s="9" t="s">
        <v>54</v>
      </c>
      <c r="W76" s="9" t="s">
        <v>44</v>
      </c>
      <c r="X76" s="9" t="s">
        <v>54</v>
      </c>
      <c r="Y76" s="9" t="s">
        <v>54</v>
      </c>
      <c r="Z76" s="9" t="s">
        <v>44</v>
      </c>
      <c r="AA76" s="8" t="s">
        <v>54</v>
      </c>
      <c r="AB76" s="7" t="s">
        <v>190</v>
      </c>
      <c r="AC76" s="9" t="s">
        <v>61</v>
      </c>
      <c r="AD76" s="10">
        <v>72700000</v>
      </c>
      <c r="AE76" s="9" t="s">
        <v>191</v>
      </c>
      <c r="AF76" s="9" t="s">
        <v>191</v>
      </c>
      <c r="AG76" s="10">
        <v>1</v>
      </c>
      <c r="AH76" s="8" t="s">
        <v>93</v>
      </c>
      <c r="AI76" s="11" t="s">
        <v>183</v>
      </c>
    </row>
    <row r="77" spans="1:35" x14ac:dyDescent="0.25">
      <c r="A77" s="7" t="s">
        <v>170</v>
      </c>
      <c r="B77" s="8" t="s">
        <v>171</v>
      </c>
      <c r="C77" s="7" t="s">
        <v>194</v>
      </c>
      <c r="D77" s="9" t="s">
        <v>173</v>
      </c>
      <c r="E77" s="9" t="s">
        <v>174</v>
      </c>
      <c r="F77" s="9" t="s">
        <v>44</v>
      </c>
      <c r="G77" s="9" t="s">
        <v>175</v>
      </c>
      <c r="H77" s="9" t="s">
        <v>54</v>
      </c>
      <c r="I77" s="9" t="s">
        <v>176</v>
      </c>
      <c r="J77" s="9" t="s">
        <v>83</v>
      </c>
      <c r="K77" s="9" t="s">
        <v>177</v>
      </c>
      <c r="L77" s="9" t="s">
        <v>178</v>
      </c>
      <c r="M77" s="8" t="s">
        <v>179</v>
      </c>
      <c r="N77" s="7" t="s">
        <v>50</v>
      </c>
      <c r="O77" s="9" t="s">
        <v>180</v>
      </c>
      <c r="P77" s="9" t="s">
        <v>88</v>
      </c>
      <c r="Q77" s="9" t="s">
        <v>89</v>
      </c>
      <c r="R77" s="9" t="s">
        <v>85</v>
      </c>
      <c r="S77" s="10" t="s">
        <v>86</v>
      </c>
      <c r="T77" s="9" t="s">
        <v>87</v>
      </c>
      <c r="U77" s="9" t="s">
        <v>54</v>
      </c>
      <c r="V77" s="9" t="s">
        <v>54</v>
      </c>
      <c r="W77" s="9" t="s">
        <v>44</v>
      </c>
      <c r="X77" s="9" t="s">
        <v>54</v>
      </c>
      <c r="Y77" s="9" t="s">
        <v>54</v>
      </c>
      <c r="Z77" s="9" t="s">
        <v>44</v>
      </c>
      <c r="AA77" s="8" t="s">
        <v>54</v>
      </c>
      <c r="AB77" s="7" t="s">
        <v>192</v>
      </c>
      <c r="AC77" s="9" t="s">
        <v>61</v>
      </c>
      <c r="AD77" s="10">
        <v>66600000</v>
      </c>
      <c r="AE77" s="9" t="s">
        <v>191</v>
      </c>
      <c r="AF77" s="9" t="s">
        <v>191</v>
      </c>
      <c r="AG77" s="10">
        <v>1</v>
      </c>
      <c r="AH77" s="8" t="s">
        <v>93</v>
      </c>
      <c r="AI77" s="11" t="s">
        <v>183</v>
      </c>
    </row>
    <row r="78" spans="1:35" x14ac:dyDescent="0.25">
      <c r="A78" s="7" t="s">
        <v>170</v>
      </c>
      <c r="B78" s="8" t="s">
        <v>171</v>
      </c>
      <c r="C78" s="7" t="s">
        <v>194</v>
      </c>
      <c r="D78" s="9" t="s">
        <v>173</v>
      </c>
      <c r="E78" s="9" t="s">
        <v>174</v>
      </c>
      <c r="F78" s="9" t="s">
        <v>44</v>
      </c>
      <c r="G78" s="9" t="s">
        <v>175</v>
      </c>
      <c r="H78" s="9" t="s">
        <v>54</v>
      </c>
      <c r="I78" s="9" t="s">
        <v>176</v>
      </c>
      <c r="J78" s="9" t="s">
        <v>83</v>
      </c>
      <c r="K78" s="9" t="s">
        <v>177</v>
      </c>
      <c r="L78" s="9" t="s">
        <v>178</v>
      </c>
      <c r="M78" s="8" t="s">
        <v>179</v>
      </c>
      <c r="N78" s="7" t="s">
        <v>50</v>
      </c>
      <c r="O78" s="9" t="s">
        <v>185</v>
      </c>
      <c r="P78" s="9" t="s">
        <v>52</v>
      </c>
      <c r="Q78" s="9" t="s">
        <v>84</v>
      </c>
      <c r="R78" s="9" t="s">
        <v>85</v>
      </c>
      <c r="S78" s="10" t="s">
        <v>86</v>
      </c>
      <c r="T78" s="9" t="s">
        <v>87</v>
      </c>
      <c r="U78" s="9" t="s">
        <v>54</v>
      </c>
      <c r="V78" s="9" t="s">
        <v>54</v>
      </c>
      <c r="W78" s="9" t="s">
        <v>44</v>
      </c>
      <c r="X78" s="9" t="s">
        <v>54</v>
      </c>
      <c r="Y78" s="9" t="s">
        <v>54</v>
      </c>
      <c r="Z78" s="9" t="s">
        <v>44</v>
      </c>
      <c r="AA78" s="8" t="s">
        <v>54</v>
      </c>
      <c r="AB78" s="7" t="s">
        <v>190</v>
      </c>
      <c r="AC78" s="9" t="s">
        <v>61</v>
      </c>
      <c r="AD78" s="10">
        <v>19800000</v>
      </c>
      <c r="AE78" s="9" t="s">
        <v>191</v>
      </c>
      <c r="AF78" s="9" t="s">
        <v>191</v>
      </c>
      <c r="AG78" s="10">
        <v>1</v>
      </c>
      <c r="AH78" s="8" t="s">
        <v>93</v>
      </c>
      <c r="AI78" s="11" t="s">
        <v>183</v>
      </c>
    </row>
    <row r="79" spans="1:35" x14ac:dyDescent="0.25">
      <c r="A79" s="7" t="s">
        <v>170</v>
      </c>
      <c r="B79" s="8" t="s">
        <v>171</v>
      </c>
      <c r="C79" s="7" t="s">
        <v>194</v>
      </c>
      <c r="D79" s="9" t="s">
        <v>173</v>
      </c>
      <c r="E79" s="9" t="s">
        <v>174</v>
      </c>
      <c r="F79" s="9" t="s">
        <v>44</v>
      </c>
      <c r="G79" s="9" t="s">
        <v>175</v>
      </c>
      <c r="H79" s="9" t="s">
        <v>54</v>
      </c>
      <c r="I79" s="9" t="s">
        <v>176</v>
      </c>
      <c r="J79" s="9" t="s">
        <v>83</v>
      </c>
      <c r="K79" s="9" t="s">
        <v>177</v>
      </c>
      <c r="L79" s="9" t="s">
        <v>178</v>
      </c>
      <c r="M79" s="8" t="s">
        <v>179</v>
      </c>
      <c r="N79" s="7" t="s">
        <v>50</v>
      </c>
      <c r="O79" s="9" t="s">
        <v>185</v>
      </c>
      <c r="P79" s="9" t="s">
        <v>52</v>
      </c>
      <c r="Q79" s="9" t="s">
        <v>84</v>
      </c>
      <c r="R79" s="9" t="s">
        <v>85</v>
      </c>
      <c r="S79" s="10" t="s">
        <v>86</v>
      </c>
      <c r="T79" s="9" t="s">
        <v>87</v>
      </c>
      <c r="U79" s="9" t="s">
        <v>54</v>
      </c>
      <c r="V79" s="9" t="s">
        <v>54</v>
      </c>
      <c r="W79" s="9" t="s">
        <v>44</v>
      </c>
      <c r="X79" s="9" t="s">
        <v>54</v>
      </c>
      <c r="Y79" s="9" t="s">
        <v>54</v>
      </c>
      <c r="Z79" s="9" t="s">
        <v>44</v>
      </c>
      <c r="AA79" s="8" t="s">
        <v>54</v>
      </c>
      <c r="AB79" s="7" t="s">
        <v>192</v>
      </c>
      <c r="AC79" s="9" t="s">
        <v>61</v>
      </c>
      <c r="AD79" s="10">
        <v>14200000</v>
      </c>
      <c r="AE79" s="9" t="s">
        <v>191</v>
      </c>
      <c r="AF79" s="9" t="s">
        <v>191</v>
      </c>
      <c r="AG79" s="10">
        <v>1</v>
      </c>
      <c r="AH79" s="8" t="s">
        <v>93</v>
      </c>
      <c r="AI79" s="11" t="s">
        <v>183</v>
      </c>
    </row>
    <row r="80" spans="1:35" x14ac:dyDescent="0.25">
      <c r="A80" s="7" t="s">
        <v>170</v>
      </c>
      <c r="B80" s="8" t="s">
        <v>171</v>
      </c>
      <c r="C80" s="7" t="s">
        <v>194</v>
      </c>
      <c r="D80" s="9" t="s">
        <v>173</v>
      </c>
      <c r="E80" s="9" t="s">
        <v>174</v>
      </c>
      <c r="F80" s="9" t="s">
        <v>44</v>
      </c>
      <c r="G80" s="9" t="s">
        <v>175</v>
      </c>
      <c r="H80" s="9" t="s">
        <v>54</v>
      </c>
      <c r="I80" s="9" t="s">
        <v>176</v>
      </c>
      <c r="J80" s="9" t="s">
        <v>83</v>
      </c>
      <c r="K80" s="9" t="s">
        <v>177</v>
      </c>
      <c r="L80" s="9" t="s">
        <v>178</v>
      </c>
      <c r="M80" s="8" t="s">
        <v>179</v>
      </c>
      <c r="N80" s="7" t="s">
        <v>50</v>
      </c>
      <c r="O80" s="9" t="s">
        <v>134</v>
      </c>
      <c r="P80" s="9" t="s">
        <v>104</v>
      </c>
      <c r="Q80" s="9" t="s">
        <v>188</v>
      </c>
      <c r="R80" s="9" t="s">
        <v>85</v>
      </c>
      <c r="S80" s="10" t="s">
        <v>86</v>
      </c>
      <c r="T80" s="9" t="s">
        <v>87</v>
      </c>
      <c r="U80" s="9" t="s">
        <v>54</v>
      </c>
      <c r="V80" s="9" t="s">
        <v>54</v>
      </c>
      <c r="W80" s="9" t="s">
        <v>44</v>
      </c>
      <c r="X80" s="9" t="s">
        <v>54</v>
      </c>
      <c r="Y80" s="9" t="s">
        <v>54</v>
      </c>
      <c r="Z80" s="9" t="s">
        <v>44</v>
      </c>
      <c r="AA80" s="8" t="s">
        <v>54</v>
      </c>
      <c r="AB80" s="7" t="s">
        <v>190</v>
      </c>
      <c r="AC80" s="9" t="s">
        <v>61</v>
      </c>
      <c r="AD80" s="10">
        <v>2200000000</v>
      </c>
      <c r="AE80" s="9" t="s">
        <v>191</v>
      </c>
      <c r="AF80" s="9" t="s">
        <v>191</v>
      </c>
      <c r="AG80" s="10">
        <v>1</v>
      </c>
      <c r="AH80" s="8" t="s">
        <v>93</v>
      </c>
      <c r="AI80" s="11" t="s">
        <v>183</v>
      </c>
    </row>
    <row r="81" spans="1:35" x14ac:dyDescent="0.25">
      <c r="A81" s="7" t="s">
        <v>170</v>
      </c>
      <c r="B81" s="8" t="s">
        <v>171</v>
      </c>
      <c r="C81" s="7" t="s">
        <v>194</v>
      </c>
      <c r="D81" s="9" t="s">
        <v>173</v>
      </c>
      <c r="E81" s="9" t="s">
        <v>174</v>
      </c>
      <c r="F81" s="9" t="s">
        <v>44</v>
      </c>
      <c r="G81" s="9" t="s">
        <v>175</v>
      </c>
      <c r="H81" s="9" t="s">
        <v>54</v>
      </c>
      <c r="I81" s="9" t="s">
        <v>176</v>
      </c>
      <c r="J81" s="9" t="s">
        <v>83</v>
      </c>
      <c r="K81" s="9" t="s">
        <v>177</v>
      </c>
      <c r="L81" s="9" t="s">
        <v>178</v>
      </c>
      <c r="M81" s="8" t="s">
        <v>179</v>
      </c>
      <c r="N81" s="7" t="s">
        <v>50</v>
      </c>
      <c r="O81" s="9" t="s">
        <v>134</v>
      </c>
      <c r="P81" s="9" t="s">
        <v>104</v>
      </c>
      <c r="Q81" s="9" t="s">
        <v>188</v>
      </c>
      <c r="R81" s="9" t="s">
        <v>85</v>
      </c>
      <c r="S81" s="10" t="s">
        <v>86</v>
      </c>
      <c r="T81" s="9" t="s">
        <v>87</v>
      </c>
      <c r="U81" s="9" t="s">
        <v>54</v>
      </c>
      <c r="V81" s="9" t="s">
        <v>54</v>
      </c>
      <c r="W81" s="9" t="s">
        <v>44</v>
      </c>
      <c r="X81" s="9" t="s">
        <v>54</v>
      </c>
      <c r="Y81" s="9" t="s">
        <v>54</v>
      </c>
      <c r="Z81" s="9" t="s">
        <v>44</v>
      </c>
      <c r="AA81" s="8" t="s">
        <v>54</v>
      </c>
      <c r="AB81" s="7" t="s">
        <v>192</v>
      </c>
      <c r="AC81" s="9" t="s">
        <v>61</v>
      </c>
      <c r="AD81" s="10">
        <v>2200000000</v>
      </c>
      <c r="AE81" s="9" t="s">
        <v>191</v>
      </c>
      <c r="AF81" s="9" t="s">
        <v>191</v>
      </c>
      <c r="AG81" s="10">
        <v>1</v>
      </c>
      <c r="AH81" s="8" t="s">
        <v>93</v>
      </c>
      <c r="AI81" s="11" t="s">
        <v>183</v>
      </c>
    </row>
    <row r="82" spans="1:35" x14ac:dyDescent="0.25">
      <c r="A82" s="7" t="s">
        <v>195</v>
      </c>
      <c r="B82" s="8" t="s">
        <v>196</v>
      </c>
      <c r="C82" s="7" t="s">
        <v>197</v>
      </c>
      <c r="D82" s="9" t="s">
        <v>198</v>
      </c>
      <c r="E82" s="9" t="s">
        <v>174</v>
      </c>
      <c r="F82" s="9" t="s">
        <v>44</v>
      </c>
      <c r="G82" s="9" t="s">
        <v>54</v>
      </c>
      <c r="H82" s="9" t="s">
        <v>54</v>
      </c>
      <c r="I82" s="9" t="s">
        <v>199</v>
      </c>
      <c r="J82" s="9" t="s">
        <v>44</v>
      </c>
      <c r="K82" s="9" t="s">
        <v>54</v>
      </c>
      <c r="L82" s="9" t="s">
        <v>54</v>
      </c>
      <c r="M82" s="8" t="s">
        <v>200</v>
      </c>
      <c r="N82" s="7" t="s">
        <v>50</v>
      </c>
      <c r="O82" s="9" t="s">
        <v>180</v>
      </c>
      <c r="P82" s="9" t="s">
        <v>88</v>
      </c>
      <c r="Q82" s="9" t="s">
        <v>89</v>
      </c>
      <c r="R82" s="9" t="s">
        <v>85</v>
      </c>
      <c r="S82" s="10" t="s">
        <v>86</v>
      </c>
      <c r="T82" s="9" t="s">
        <v>87</v>
      </c>
      <c r="U82" s="9" t="s">
        <v>54</v>
      </c>
      <c r="V82" s="9" t="s">
        <v>54</v>
      </c>
      <c r="W82" s="9" t="s">
        <v>44</v>
      </c>
      <c r="X82" s="9" t="s">
        <v>54</v>
      </c>
      <c r="Y82" s="9" t="s">
        <v>54</v>
      </c>
      <c r="Z82" s="9" t="s">
        <v>44</v>
      </c>
      <c r="AA82" s="8" t="s">
        <v>201</v>
      </c>
      <c r="AB82" s="7" t="s">
        <v>202</v>
      </c>
      <c r="AC82" s="9" t="s">
        <v>61</v>
      </c>
      <c r="AD82" s="10">
        <v>7.8199999999999997E-14</v>
      </c>
      <c r="AE82" s="9" t="s">
        <v>203</v>
      </c>
      <c r="AF82" s="9" t="s">
        <v>203</v>
      </c>
      <c r="AG82" s="10" t="s">
        <v>54</v>
      </c>
      <c r="AH82" s="8" t="s">
        <v>204</v>
      </c>
      <c r="AI82" s="11" t="s">
        <v>205</v>
      </c>
    </row>
    <row r="83" spans="1:35" x14ac:dyDescent="0.25">
      <c r="A83" s="7" t="s">
        <v>195</v>
      </c>
      <c r="B83" s="8" t="s">
        <v>196</v>
      </c>
      <c r="C83" s="7" t="s">
        <v>197</v>
      </c>
      <c r="D83" s="9" t="s">
        <v>198</v>
      </c>
      <c r="E83" s="9" t="s">
        <v>174</v>
      </c>
      <c r="F83" s="9" t="s">
        <v>44</v>
      </c>
      <c r="G83" s="9" t="s">
        <v>54</v>
      </c>
      <c r="H83" s="9" t="s">
        <v>54</v>
      </c>
      <c r="I83" s="9" t="s">
        <v>199</v>
      </c>
      <c r="J83" s="9" t="s">
        <v>44</v>
      </c>
      <c r="K83" s="9" t="s">
        <v>54</v>
      </c>
      <c r="L83" s="9" t="s">
        <v>54</v>
      </c>
      <c r="M83" s="8" t="s">
        <v>200</v>
      </c>
      <c r="N83" s="7" t="s">
        <v>50</v>
      </c>
      <c r="O83" s="9" t="s">
        <v>180</v>
      </c>
      <c r="P83" s="9" t="s">
        <v>88</v>
      </c>
      <c r="Q83" s="9" t="s">
        <v>89</v>
      </c>
      <c r="R83" s="9" t="s">
        <v>85</v>
      </c>
      <c r="S83" s="10" t="s">
        <v>86</v>
      </c>
      <c r="T83" s="9" t="s">
        <v>87</v>
      </c>
      <c r="U83" s="9" t="s">
        <v>54</v>
      </c>
      <c r="V83" s="9" t="s">
        <v>54</v>
      </c>
      <c r="W83" s="9" t="s">
        <v>44</v>
      </c>
      <c r="X83" s="9" t="s">
        <v>54</v>
      </c>
      <c r="Y83" s="9" t="s">
        <v>54</v>
      </c>
      <c r="Z83" s="9" t="s">
        <v>44</v>
      </c>
      <c r="AA83" s="8" t="s">
        <v>201</v>
      </c>
      <c r="AB83" s="7" t="s">
        <v>206</v>
      </c>
      <c r="AC83" s="9" t="s">
        <v>61</v>
      </c>
      <c r="AD83" s="10">
        <v>1.4499999999999998E-14</v>
      </c>
      <c r="AE83" s="9" t="s">
        <v>203</v>
      </c>
      <c r="AF83" s="9" t="s">
        <v>203</v>
      </c>
      <c r="AG83" s="10" t="s">
        <v>54</v>
      </c>
      <c r="AH83" s="8" t="s">
        <v>207</v>
      </c>
      <c r="AI83" s="11" t="s">
        <v>205</v>
      </c>
    </row>
    <row r="84" spans="1:35" x14ac:dyDescent="0.25">
      <c r="A84" s="7" t="s">
        <v>195</v>
      </c>
      <c r="B84" s="8" t="s">
        <v>196</v>
      </c>
      <c r="C84" s="7" t="s">
        <v>197</v>
      </c>
      <c r="D84" s="9" t="s">
        <v>198</v>
      </c>
      <c r="E84" s="9" t="s">
        <v>174</v>
      </c>
      <c r="F84" s="9" t="s">
        <v>44</v>
      </c>
      <c r="G84" s="9" t="s">
        <v>54</v>
      </c>
      <c r="H84" s="9" t="s">
        <v>54</v>
      </c>
      <c r="I84" s="9" t="s">
        <v>199</v>
      </c>
      <c r="J84" s="9" t="s">
        <v>44</v>
      </c>
      <c r="K84" s="9" t="s">
        <v>54</v>
      </c>
      <c r="L84" s="9" t="s">
        <v>54</v>
      </c>
      <c r="M84" s="8" t="s">
        <v>200</v>
      </c>
      <c r="N84" s="7" t="s">
        <v>50</v>
      </c>
      <c r="O84" s="9" t="s">
        <v>180</v>
      </c>
      <c r="P84" s="9" t="s">
        <v>88</v>
      </c>
      <c r="Q84" s="9" t="s">
        <v>89</v>
      </c>
      <c r="R84" s="9" t="s">
        <v>85</v>
      </c>
      <c r="S84" s="10" t="s">
        <v>86</v>
      </c>
      <c r="T84" s="9" t="s">
        <v>87</v>
      </c>
      <c r="U84" s="9" t="s">
        <v>54</v>
      </c>
      <c r="V84" s="9" t="s">
        <v>54</v>
      </c>
      <c r="W84" s="9" t="s">
        <v>44</v>
      </c>
      <c r="X84" s="9" t="s">
        <v>54</v>
      </c>
      <c r="Y84" s="9" t="s">
        <v>54</v>
      </c>
      <c r="Z84" s="9" t="s">
        <v>44</v>
      </c>
      <c r="AA84" s="8" t="s">
        <v>201</v>
      </c>
      <c r="AB84" s="7" t="s">
        <v>208</v>
      </c>
      <c r="AC84" s="9" t="s">
        <v>61</v>
      </c>
      <c r="AD84" s="10">
        <v>7.2000000000000006E-13</v>
      </c>
      <c r="AE84" s="9" t="s">
        <v>203</v>
      </c>
      <c r="AF84" s="9" t="s">
        <v>203</v>
      </c>
      <c r="AG84" s="10" t="s">
        <v>54</v>
      </c>
      <c r="AH84" s="8" t="s">
        <v>209</v>
      </c>
      <c r="AI84" s="11" t="s">
        <v>205</v>
      </c>
    </row>
    <row r="85" spans="1:35" x14ac:dyDescent="0.25">
      <c r="A85" s="7" t="s">
        <v>195</v>
      </c>
      <c r="B85" s="8" t="s">
        <v>196</v>
      </c>
      <c r="C85" s="7" t="s">
        <v>197</v>
      </c>
      <c r="D85" s="9" t="s">
        <v>198</v>
      </c>
      <c r="E85" s="9" t="s">
        <v>174</v>
      </c>
      <c r="F85" s="9" t="s">
        <v>44</v>
      </c>
      <c r="G85" s="9" t="s">
        <v>54</v>
      </c>
      <c r="H85" s="9" t="s">
        <v>54</v>
      </c>
      <c r="I85" s="9" t="s">
        <v>199</v>
      </c>
      <c r="J85" s="9" t="s">
        <v>44</v>
      </c>
      <c r="K85" s="9" t="s">
        <v>54</v>
      </c>
      <c r="L85" s="9" t="s">
        <v>54</v>
      </c>
      <c r="M85" s="8" t="s">
        <v>200</v>
      </c>
      <c r="N85" s="7" t="s">
        <v>50</v>
      </c>
      <c r="O85" s="9" t="s">
        <v>180</v>
      </c>
      <c r="P85" s="9" t="s">
        <v>88</v>
      </c>
      <c r="Q85" s="9" t="s">
        <v>89</v>
      </c>
      <c r="R85" s="9" t="s">
        <v>85</v>
      </c>
      <c r="S85" s="10" t="s">
        <v>86</v>
      </c>
      <c r="T85" s="9" t="s">
        <v>87</v>
      </c>
      <c r="U85" s="9" t="s">
        <v>54</v>
      </c>
      <c r="V85" s="9" t="s">
        <v>54</v>
      </c>
      <c r="W85" s="9" t="s">
        <v>44</v>
      </c>
      <c r="X85" s="9" t="s">
        <v>54</v>
      </c>
      <c r="Y85" s="9" t="s">
        <v>54</v>
      </c>
      <c r="Z85" s="9" t="s">
        <v>44</v>
      </c>
      <c r="AA85" s="8" t="s">
        <v>201</v>
      </c>
      <c r="AB85" s="7" t="s">
        <v>210</v>
      </c>
      <c r="AC85" s="9" t="s">
        <v>61</v>
      </c>
      <c r="AD85" s="10">
        <v>7250000</v>
      </c>
      <c r="AE85" s="9" t="s">
        <v>191</v>
      </c>
      <c r="AF85" s="9" t="s">
        <v>191</v>
      </c>
      <c r="AG85" s="10" t="s">
        <v>54</v>
      </c>
      <c r="AH85" s="8" t="s">
        <v>204</v>
      </c>
      <c r="AI85" s="11" t="s">
        <v>205</v>
      </c>
    </row>
    <row r="86" spans="1:35" x14ac:dyDescent="0.25">
      <c r="A86" s="7" t="s">
        <v>195</v>
      </c>
      <c r="B86" s="8" t="s">
        <v>196</v>
      </c>
      <c r="C86" s="7" t="s">
        <v>197</v>
      </c>
      <c r="D86" s="9" t="s">
        <v>198</v>
      </c>
      <c r="E86" s="9" t="s">
        <v>174</v>
      </c>
      <c r="F86" s="9" t="s">
        <v>44</v>
      </c>
      <c r="G86" s="9" t="s">
        <v>54</v>
      </c>
      <c r="H86" s="9" t="s">
        <v>54</v>
      </c>
      <c r="I86" s="9" t="s">
        <v>199</v>
      </c>
      <c r="J86" s="9" t="s">
        <v>44</v>
      </c>
      <c r="K86" s="9" t="s">
        <v>54</v>
      </c>
      <c r="L86" s="9" t="s">
        <v>54</v>
      </c>
      <c r="M86" s="8" t="s">
        <v>200</v>
      </c>
      <c r="N86" s="7" t="s">
        <v>50</v>
      </c>
      <c r="O86" s="9" t="s">
        <v>180</v>
      </c>
      <c r="P86" s="9" t="s">
        <v>88</v>
      </c>
      <c r="Q86" s="9" t="s">
        <v>89</v>
      </c>
      <c r="R86" s="9" t="s">
        <v>85</v>
      </c>
      <c r="S86" s="10" t="s">
        <v>86</v>
      </c>
      <c r="T86" s="9" t="s">
        <v>87</v>
      </c>
      <c r="U86" s="9" t="s">
        <v>54</v>
      </c>
      <c r="V86" s="9" t="s">
        <v>54</v>
      </c>
      <c r="W86" s="9" t="s">
        <v>44</v>
      </c>
      <c r="X86" s="9" t="s">
        <v>54</v>
      </c>
      <c r="Y86" s="9" t="s">
        <v>54</v>
      </c>
      <c r="Z86" s="9" t="s">
        <v>44</v>
      </c>
      <c r="AA86" s="8" t="s">
        <v>201</v>
      </c>
      <c r="AB86" s="7" t="s">
        <v>211</v>
      </c>
      <c r="AC86" s="9" t="s">
        <v>61</v>
      </c>
      <c r="AD86" s="10">
        <v>5930000</v>
      </c>
      <c r="AE86" s="9" t="s">
        <v>191</v>
      </c>
      <c r="AF86" s="9" t="s">
        <v>191</v>
      </c>
      <c r="AG86" s="10" t="s">
        <v>54</v>
      </c>
      <c r="AH86" s="8" t="s">
        <v>207</v>
      </c>
      <c r="AI86" s="11" t="s">
        <v>205</v>
      </c>
    </row>
    <row r="87" spans="1:35" x14ac:dyDescent="0.25">
      <c r="A87" s="7" t="s">
        <v>195</v>
      </c>
      <c r="B87" s="8" t="s">
        <v>196</v>
      </c>
      <c r="C87" s="7" t="s">
        <v>197</v>
      </c>
      <c r="D87" s="9" t="s">
        <v>198</v>
      </c>
      <c r="E87" s="9" t="s">
        <v>174</v>
      </c>
      <c r="F87" s="9" t="s">
        <v>44</v>
      </c>
      <c r="G87" s="9" t="s">
        <v>54</v>
      </c>
      <c r="H87" s="9" t="s">
        <v>54</v>
      </c>
      <c r="I87" s="9" t="s">
        <v>199</v>
      </c>
      <c r="J87" s="9" t="s">
        <v>44</v>
      </c>
      <c r="K87" s="9" t="s">
        <v>54</v>
      </c>
      <c r="L87" s="9" t="s">
        <v>54</v>
      </c>
      <c r="M87" s="8" t="s">
        <v>200</v>
      </c>
      <c r="N87" s="7" t="s">
        <v>50</v>
      </c>
      <c r="O87" s="9" t="s">
        <v>180</v>
      </c>
      <c r="P87" s="9" t="s">
        <v>88</v>
      </c>
      <c r="Q87" s="9" t="s">
        <v>89</v>
      </c>
      <c r="R87" s="9" t="s">
        <v>85</v>
      </c>
      <c r="S87" s="10" t="s">
        <v>86</v>
      </c>
      <c r="T87" s="9" t="s">
        <v>87</v>
      </c>
      <c r="U87" s="9" t="s">
        <v>54</v>
      </c>
      <c r="V87" s="9" t="s">
        <v>54</v>
      </c>
      <c r="W87" s="9" t="s">
        <v>44</v>
      </c>
      <c r="X87" s="9" t="s">
        <v>54</v>
      </c>
      <c r="Y87" s="9" t="s">
        <v>54</v>
      </c>
      <c r="Z87" s="9" t="s">
        <v>44</v>
      </c>
      <c r="AA87" s="8" t="s">
        <v>201</v>
      </c>
      <c r="AB87" s="7" t="s">
        <v>212</v>
      </c>
      <c r="AC87" s="9" t="s">
        <v>61</v>
      </c>
      <c r="AD87" s="10">
        <v>621000</v>
      </c>
      <c r="AE87" s="9" t="s">
        <v>191</v>
      </c>
      <c r="AF87" s="9" t="s">
        <v>191</v>
      </c>
      <c r="AG87" s="10" t="s">
        <v>54</v>
      </c>
      <c r="AH87" s="8" t="s">
        <v>209</v>
      </c>
      <c r="AI87" s="11" t="s">
        <v>205</v>
      </c>
    </row>
    <row r="88" spans="1:35" x14ac:dyDescent="0.25">
      <c r="A88" s="7" t="s">
        <v>195</v>
      </c>
      <c r="B88" s="8" t="s">
        <v>196</v>
      </c>
      <c r="C88" s="7" t="s">
        <v>197</v>
      </c>
      <c r="D88" s="9" t="s">
        <v>198</v>
      </c>
      <c r="E88" s="9" t="s">
        <v>174</v>
      </c>
      <c r="F88" s="9" t="s">
        <v>44</v>
      </c>
      <c r="G88" s="9" t="s">
        <v>54</v>
      </c>
      <c r="H88" s="9" t="s">
        <v>54</v>
      </c>
      <c r="I88" s="9" t="s">
        <v>199</v>
      </c>
      <c r="J88" s="9" t="s">
        <v>44</v>
      </c>
      <c r="K88" s="9" t="s">
        <v>54</v>
      </c>
      <c r="L88" s="9" t="s">
        <v>54</v>
      </c>
      <c r="M88" s="8" t="s">
        <v>200</v>
      </c>
      <c r="N88" s="7" t="s">
        <v>50</v>
      </c>
      <c r="O88" s="9" t="s">
        <v>180</v>
      </c>
      <c r="P88" s="9" t="s">
        <v>88</v>
      </c>
      <c r="Q88" s="9" t="s">
        <v>89</v>
      </c>
      <c r="R88" s="9" t="s">
        <v>85</v>
      </c>
      <c r="S88" s="10" t="s">
        <v>86</v>
      </c>
      <c r="T88" s="9" t="s">
        <v>87</v>
      </c>
      <c r="U88" s="9" t="s">
        <v>54</v>
      </c>
      <c r="V88" s="9" t="s">
        <v>54</v>
      </c>
      <c r="W88" s="9" t="s">
        <v>44</v>
      </c>
      <c r="X88" s="9" t="s">
        <v>54</v>
      </c>
      <c r="Y88" s="9" t="s">
        <v>54</v>
      </c>
      <c r="Z88" s="9" t="s">
        <v>44</v>
      </c>
      <c r="AA88" s="8" t="s">
        <v>201</v>
      </c>
      <c r="AB88" s="7" t="s">
        <v>213</v>
      </c>
      <c r="AC88" s="9" t="s">
        <v>61</v>
      </c>
      <c r="AD88" s="10">
        <v>79400000</v>
      </c>
      <c r="AE88" s="9" t="s">
        <v>214</v>
      </c>
      <c r="AF88" s="9" t="s">
        <v>214</v>
      </c>
      <c r="AG88" s="10" t="s">
        <v>54</v>
      </c>
      <c r="AH88" s="8" t="s">
        <v>204</v>
      </c>
      <c r="AI88" s="11" t="s">
        <v>205</v>
      </c>
    </row>
    <row r="89" spans="1:35" x14ac:dyDescent="0.25">
      <c r="A89" s="7" t="s">
        <v>195</v>
      </c>
      <c r="B89" s="8" t="s">
        <v>196</v>
      </c>
      <c r="C89" s="7" t="s">
        <v>197</v>
      </c>
      <c r="D89" s="9" t="s">
        <v>198</v>
      </c>
      <c r="E89" s="9" t="s">
        <v>174</v>
      </c>
      <c r="F89" s="9" t="s">
        <v>44</v>
      </c>
      <c r="G89" s="9" t="s">
        <v>54</v>
      </c>
      <c r="H89" s="9" t="s">
        <v>54</v>
      </c>
      <c r="I89" s="9" t="s">
        <v>199</v>
      </c>
      <c r="J89" s="9" t="s">
        <v>44</v>
      </c>
      <c r="K89" s="9" t="s">
        <v>54</v>
      </c>
      <c r="L89" s="9" t="s">
        <v>54</v>
      </c>
      <c r="M89" s="8" t="s">
        <v>200</v>
      </c>
      <c r="N89" s="7" t="s">
        <v>50</v>
      </c>
      <c r="O89" s="9" t="s">
        <v>180</v>
      </c>
      <c r="P89" s="9" t="s">
        <v>88</v>
      </c>
      <c r="Q89" s="9" t="s">
        <v>89</v>
      </c>
      <c r="R89" s="9" t="s">
        <v>85</v>
      </c>
      <c r="S89" s="10" t="s">
        <v>86</v>
      </c>
      <c r="T89" s="9" t="s">
        <v>87</v>
      </c>
      <c r="U89" s="9" t="s">
        <v>54</v>
      </c>
      <c r="V89" s="9" t="s">
        <v>54</v>
      </c>
      <c r="W89" s="9" t="s">
        <v>44</v>
      </c>
      <c r="X89" s="9" t="s">
        <v>54</v>
      </c>
      <c r="Y89" s="9" t="s">
        <v>54</v>
      </c>
      <c r="Z89" s="9" t="s">
        <v>44</v>
      </c>
      <c r="AA89" s="8" t="s">
        <v>201</v>
      </c>
      <c r="AB89" s="7" t="s">
        <v>215</v>
      </c>
      <c r="AC89" s="9" t="s">
        <v>61</v>
      </c>
      <c r="AD89" s="10">
        <v>82700000</v>
      </c>
      <c r="AE89" s="9" t="s">
        <v>214</v>
      </c>
      <c r="AF89" s="9" t="s">
        <v>214</v>
      </c>
      <c r="AG89" s="10" t="s">
        <v>54</v>
      </c>
      <c r="AH89" s="8" t="s">
        <v>207</v>
      </c>
      <c r="AI89" s="11" t="s">
        <v>205</v>
      </c>
    </row>
    <row r="90" spans="1:35" x14ac:dyDescent="0.25">
      <c r="A90" s="7" t="s">
        <v>195</v>
      </c>
      <c r="B90" s="8" t="s">
        <v>196</v>
      </c>
      <c r="C90" s="7" t="s">
        <v>197</v>
      </c>
      <c r="D90" s="9" t="s">
        <v>198</v>
      </c>
      <c r="E90" s="9" t="s">
        <v>174</v>
      </c>
      <c r="F90" s="9" t="s">
        <v>44</v>
      </c>
      <c r="G90" s="9" t="s">
        <v>54</v>
      </c>
      <c r="H90" s="9" t="s">
        <v>54</v>
      </c>
      <c r="I90" s="9" t="s">
        <v>199</v>
      </c>
      <c r="J90" s="9" t="s">
        <v>44</v>
      </c>
      <c r="K90" s="9" t="s">
        <v>54</v>
      </c>
      <c r="L90" s="9" t="s">
        <v>54</v>
      </c>
      <c r="M90" s="8" t="s">
        <v>200</v>
      </c>
      <c r="N90" s="7" t="s">
        <v>50</v>
      </c>
      <c r="O90" s="9" t="s">
        <v>180</v>
      </c>
      <c r="P90" s="9" t="s">
        <v>88</v>
      </c>
      <c r="Q90" s="9" t="s">
        <v>89</v>
      </c>
      <c r="R90" s="9" t="s">
        <v>85</v>
      </c>
      <c r="S90" s="10" t="s">
        <v>86</v>
      </c>
      <c r="T90" s="9" t="s">
        <v>87</v>
      </c>
      <c r="U90" s="9" t="s">
        <v>54</v>
      </c>
      <c r="V90" s="9" t="s">
        <v>54</v>
      </c>
      <c r="W90" s="9" t="s">
        <v>44</v>
      </c>
      <c r="X90" s="9" t="s">
        <v>54</v>
      </c>
      <c r="Y90" s="9" t="s">
        <v>54</v>
      </c>
      <c r="Z90" s="9" t="s">
        <v>44</v>
      </c>
      <c r="AA90" s="8" t="s">
        <v>201</v>
      </c>
      <c r="AB90" s="7" t="s">
        <v>216</v>
      </c>
      <c r="AC90" s="9" t="s">
        <v>61</v>
      </c>
      <c r="AD90" s="10">
        <v>162000000</v>
      </c>
      <c r="AE90" s="9" t="s">
        <v>214</v>
      </c>
      <c r="AF90" s="9" t="s">
        <v>214</v>
      </c>
      <c r="AG90" s="10" t="s">
        <v>54</v>
      </c>
      <c r="AH90" s="8" t="s">
        <v>209</v>
      </c>
      <c r="AI90" s="11" t="s">
        <v>205</v>
      </c>
    </row>
    <row r="91" spans="1:35" x14ac:dyDescent="0.25">
      <c r="A91" s="7" t="s">
        <v>195</v>
      </c>
      <c r="B91" s="8" t="s">
        <v>196</v>
      </c>
      <c r="C91" s="7" t="s">
        <v>197</v>
      </c>
      <c r="D91" s="9" t="s">
        <v>198</v>
      </c>
      <c r="E91" s="9" t="s">
        <v>174</v>
      </c>
      <c r="F91" s="9" t="s">
        <v>44</v>
      </c>
      <c r="G91" s="9" t="s">
        <v>54</v>
      </c>
      <c r="H91" s="9" t="s">
        <v>54</v>
      </c>
      <c r="I91" s="9" t="s">
        <v>199</v>
      </c>
      <c r="J91" s="9" t="s">
        <v>44</v>
      </c>
      <c r="K91" s="9" t="s">
        <v>54</v>
      </c>
      <c r="L91" s="9" t="s">
        <v>54</v>
      </c>
      <c r="M91" s="8" t="s">
        <v>200</v>
      </c>
      <c r="N91" s="7" t="s">
        <v>50</v>
      </c>
      <c r="O91" s="9" t="s">
        <v>217</v>
      </c>
      <c r="P91" s="9" t="s">
        <v>52</v>
      </c>
      <c r="Q91" s="9" t="s">
        <v>84</v>
      </c>
      <c r="R91" s="9" t="s">
        <v>85</v>
      </c>
      <c r="S91" s="10" t="s">
        <v>86</v>
      </c>
      <c r="T91" s="9" t="s">
        <v>87</v>
      </c>
      <c r="U91" s="9" t="s">
        <v>54</v>
      </c>
      <c r="V91" s="9" t="s">
        <v>54</v>
      </c>
      <c r="W91" s="9" t="s">
        <v>44</v>
      </c>
      <c r="X91" s="9" t="s">
        <v>54</v>
      </c>
      <c r="Y91" s="9" t="s">
        <v>54</v>
      </c>
      <c r="Z91" s="9" t="s">
        <v>44</v>
      </c>
      <c r="AA91" s="8" t="s">
        <v>201</v>
      </c>
      <c r="AB91" s="7" t="s">
        <v>218</v>
      </c>
      <c r="AC91" s="9" t="s">
        <v>61</v>
      </c>
      <c r="AD91" s="10">
        <v>1.5800000000000001E-13</v>
      </c>
      <c r="AE91" s="9" t="s">
        <v>203</v>
      </c>
      <c r="AF91" s="9" t="s">
        <v>203</v>
      </c>
      <c r="AG91" s="10" t="s">
        <v>54</v>
      </c>
      <c r="AH91" s="8" t="s">
        <v>204</v>
      </c>
      <c r="AI91" s="11" t="s">
        <v>205</v>
      </c>
    </row>
    <row r="92" spans="1:35" x14ac:dyDescent="0.25">
      <c r="A92" s="7" t="s">
        <v>195</v>
      </c>
      <c r="B92" s="8" t="s">
        <v>196</v>
      </c>
      <c r="C92" s="7" t="s">
        <v>197</v>
      </c>
      <c r="D92" s="9" t="s">
        <v>198</v>
      </c>
      <c r="E92" s="9" t="s">
        <v>174</v>
      </c>
      <c r="F92" s="9" t="s">
        <v>44</v>
      </c>
      <c r="G92" s="9" t="s">
        <v>54</v>
      </c>
      <c r="H92" s="9" t="s">
        <v>54</v>
      </c>
      <c r="I92" s="9" t="s">
        <v>199</v>
      </c>
      <c r="J92" s="9" t="s">
        <v>44</v>
      </c>
      <c r="K92" s="9" t="s">
        <v>54</v>
      </c>
      <c r="L92" s="9" t="s">
        <v>54</v>
      </c>
      <c r="M92" s="8" t="s">
        <v>200</v>
      </c>
      <c r="N92" s="7" t="s">
        <v>50</v>
      </c>
      <c r="O92" s="9" t="s">
        <v>217</v>
      </c>
      <c r="P92" s="9" t="s">
        <v>52</v>
      </c>
      <c r="Q92" s="9" t="s">
        <v>84</v>
      </c>
      <c r="R92" s="9" t="s">
        <v>85</v>
      </c>
      <c r="S92" s="10" t="s">
        <v>86</v>
      </c>
      <c r="T92" s="9" t="s">
        <v>87</v>
      </c>
      <c r="U92" s="9" t="s">
        <v>54</v>
      </c>
      <c r="V92" s="9" t="s">
        <v>54</v>
      </c>
      <c r="W92" s="9" t="s">
        <v>44</v>
      </c>
      <c r="X92" s="9" t="s">
        <v>54</v>
      </c>
      <c r="Y92" s="9" t="s">
        <v>54</v>
      </c>
      <c r="Z92" s="9" t="s">
        <v>44</v>
      </c>
      <c r="AA92" s="8" t="s">
        <v>201</v>
      </c>
      <c r="AB92" s="7" t="s">
        <v>218</v>
      </c>
      <c r="AC92" s="9" t="s">
        <v>61</v>
      </c>
      <c r="AD92" s="10">
        <v>2.2200000000000004E-13</v>
      </c>
      <c r="AE92" s="9" t="s">
        <v>203</v>
      </c>
      <c r="AF92" s="9" t="s">
        <v>203</v>
      </c>
      <c r="AG92" s="10" t="s">
        <v>54</v>
      </c>
      <c r="AH92" s="8" t="s">
        <v>207</v>
      </c>
      <c r="AI92" s="11" t="s">
        <v>205</v>
      </c>
    </row>
    <row r="93" spans="1:35" x14ac:dyDescent="0.25">
      <c r="A93" s="7" t="s">
        <v>195</v>
      </c>
      <c r="B93" s="8" t="s">
        <v>196</v>
      </c>
      <c r="C93" s="7" t="s">
        <v>197</v>
      </c>
      <c r="D93" s="9" t="s">
        <v>198</v>
      </c>
      <c r="E93" s="9" t="s">
        <v>174</v>
      </c>
      <c r="F93" s="9" t="s">
        <v>44</v>
      </c>
      <c r="G93" s="9" t="s">
        <v>54</v>
      </c>
      <c r="H93" s="9" t="s">
        <v>54</v>
      </c>
      <c r="I93" s="9" t="s">
        <v>199</v>
      </c>
      <c r="J93" s="9" t="s">
        <v>44</v>
      </c>
      <c r="K93" s="9" t="s">
        <v>54</v>
      </c>
      <c r="L93" s="9" t="s">
        <v>54</v>
      </c>
      <c r="M93" s="8" t="s">
        <v>200</v>
      </c>
      <c r="N93" s="7" t="s">
        <v>50</v>
      </c>
      <c r="O93" s="9" t="s">
        <v>217</v>
      </c>
      <c r="P93" s="9" t="s">
        <v>52</v>
      </c>
      <c r="Q93" s="9" t="s">
        <v>84</v>
      </c>
      <c r="R93" s="9" t="s">
        <v>85</v>
      </c>
      <c r="S93" s="10" t="s">
        <v>86</v>
      </c>
      <c r="T93" s="9" t="s">
        <v>87</v>
      </c>
      <c r="U93" s="9" t="s">
        <v>54</v>
      </c>
      <c r="V93" s="9" t="s">
        <v>54</v>
      </c>
      <c r="W93" s="9" t="s">
        <v>44</v>
      </c>
      <c r="X93" s="9" t="s">
        <v>54</v>
      </c>
      <c r="Y93" s="9" t="s">
        <v>54</v>
      </c>
      <c r="Z93" s="9" t="s">
        <v>44</v>
      </c>
      <c r="AA93" s="8" t="s">
        <v>201</v>
      </c>
      <c r="AB93" s="7" t="s">
        <v>218</v>
      </c>
      <c r="AC93" s="9" t="s">
        <v>61</v>
      </c>
      <c r="AD93" s="10">
        <v>9.9299999999999991E-13</v>
      </c>
      <c r="AE93" s="9" t="s">
        <v>203</v>
      </c>
      <c r="AF93" s="9" t="s">
        <v>203</v>
      </c>
      <c r="AG93" s="10" t="s">
        <v>54</v>
      </c>
      <c r="AH93" s="8" t="s">
        <v>209</v>
      </c>
      <c r="AI93" s="11" t="s">
        <v>205</v>
      </c>
    </row>
    <row r="94" spans="1:35" x14ac:dyDescent="0.25">
      <c r="A94" s="7" t="s">
        <v>195</v>
      </c>
      <c r="B94" s="8" t="s">
        <v>196</v>
      </c>
      <c r="C94" s="7" t="s">
        <v>197</v>
      </c>
      <c r="D94" s="9" t="s">
        <v>198</v>
      </c>
      <c r="E94" s="9" t="s">
        <v>174</v>
      </c>
      <c r="F94" s="9" t="s">
        <v>44</v>
      </c>
      <c r="G94" s="9" t="s">
        <v>54</v>
      </c>
      <c r="H94" s="9" t="s">
        <v>54</v>
      </c>
      <c r="I94" s="9" t="s">
        <v>199</v>
      </c>
      <c r="J94" s="9" t="s">
        <v>44</v>
      </c>
      <c r="K94" s="9" t="s">
        <v>54</v>
      </c>
      <c r="L94" s="9" t="s">
        <v>54</v>
      </c>
      <c r="M94" s="8" t="s">
        <v>200</v>
      </c>
      <c r="N94" s="7" t="s">
        <v>50</v>
      </c>
      <c r="O94" s="9" t="s">
        <v>217</v>
      </c>
      <c r="P94" s="9" t="s">
        <v>52</v>
      </c>
      <c r="Q94" s="9" t="s">
        <v>84</v>
      </c>
      <c r="R94" s="9" t="s">
        <v>85</v>
      </c>
      <c r="S94" s="10" t="s">
        <v>86</v>
      </c>
      <c r="T94" s="9" t="s">
        <v>87</v>
      </c>
      <c r="U94" s="9" t="s">
        <v>54</v>
      </c>
      <c r="V94" s="9" t="s">
        <v>54</v>
      </c>
      <c r="W94" s="9" t="s">
        <v>44</v>
      </c>
      <c r="X94" s="9" t="s">
        <v>54</v>
      </c>
      <c r="Y94" s="9" t="s">
        <v>54</v>
      </c>
      <c r="Z94" s="9" t="s">
        <v>44</v>
      </c>
      <c r="AA94" s="8" t="s">
        <v>201</v>
      </c>
      <c r="AB94" s="7" t="s">
        <v>219</v>
      </c>
      <c r="AC94" s="9" t="s">
        <v>61</v>
      </c>
      <c r="AD94" s="10">
        <v>1260000</v>
      </c>
      <c r="AE94" s="9" t="s">
        <v>191</v>
      </c>
      <c r="AF94" s="9" t="s">
        <v>191</v>
      </c>
      <c r="AG94" s="10" t="s">
        <v>54</v>
      </c>
      <c r="AH94" s="8" t="s">
        <v>204</v>
      </c>
      <c r="AI94" s="11" t="s">
        <v>205</v>
      </c>
    </row>
    <row r="95" spans="1:35" x14ac:dyDescent="0.25">
      <c r="A95" s="7" t="s">
        <v>195</v>
      </c>
      <c r="B95" s="8" t="s">
        <v>196</v>
      </c>
      <c r="C95" s="7" t="s">
        <v>197</v>
      </c>
      <c r="D95" s="9" t="s">
        <v>198</v>
      </c>
      <c r="E95" s="9" t="s">
        <v>174</v>
      </c>
      <c r="F95" s="9" t="s">
        <v>44</v>
      </c>
      <c r="G95" s="9" t="s">
        <v>54</v>
      </c>
      <c r="H95" s="9" t="s">
        <v>54</v>
      </c>
      <c r="I95" s="9" t="s">
        <v>199</v>
      </c>
      <c r="J95" s="9" t="s">
        <v>44</v>
      </c>
      <c r="K95" s="9" t="s">
        <v>54</v>
      </c>
      <c r="L95" s="9" t="s">
        <v>54</v>
      </c>
      <c r="M95" s="8" t="s">
        <v>200</v>
      </c>
      <c r="N95" s="7" t="s">
        <v>50</v>
      </c>
      <c r="O95" s="9" t="s">
        <v>217</v>
      </c>
      <c r="P95" s="9" t="s">
        <v>52</v>
      </c>
      <c r="Q95" s="9" t="s">
        <v>84</v>
      </c>
      <c r="R95" s="9" t="s">
        <v>85</v>
      </c>
      <c r="S95" s="10" t="s">
        <v>86</v>
      </c>
      <c r="T95" s="9" t="s">
        <v>87</v>
      </c>
      <c r="U95" s="9" t="s">
        <v>54</v>
      </c>
      <c r="V95" s="9" t="s">
        <v>54</v>
      </c>
      <c r="W95" s="9" t="s">
        <v>44</v>
      </c>
      <c r="X95" s="9" t="s">
        <v>54</v>
      </c>
      <c r="Y95" s="9" t="s">
        <v>54</v>
      </c>
      <c r="Z95" s="9" t="s">
        <v>44</v>
      </c>
      <c r="AA95" s="8" t="s">
        <v>201</v>
      </c>
      <c r="AB95" s="7" t="s">
        <v>219</v>
      </c>
      <c r="AC95" s="9" t="s">
        <v>61</v>
      </c>
      <c r="AD95" s="10">
        <v>350000</v>
      </c>
      <c r="AE95" s="9" t="s">
        <v>191</v>
      </c>
      <c r="AF95" s="9" t="s">
        <v>191</v>
      </c>
      <c r="AG95" s="10" t="s">
        <v>54</v>
      </c>
      <c r="AH95" s="8" t="s">
        <v>207</v>
      </c>
      <c r="AI95" s="11" t="s">
        <v>205</v>
      </c>
    </row>
    <row r="96" spans="1:35" x14ac:dyDescent="0.25">
      <c r="A96" s="7" t="s">
        <v>195</v>
      </c>
      <c r="B96" s="8" t="s">
        <v>196</v>
      </c>
      <c r="C96" s="7" t="s">
        <v>197</v>
      </c>
      <c r="D96" s="9" t="s">
        <v>198</v>
      </c>
      <c r="E96" s="9" t="s">
        <v>174</v>
      </c>
      <c r="F96" s="9" t="s">
        <v>44</v>
      </c>
      <c r="G96" s="9" t="s">
        <v>54</v>
      </c>
      <c r="H96" s="9" t="s">
        <v>54</v>
      </c>
      <c r="I96" s="9" t="s">
        <v>199</v>
      </c>
      <c r="J96" s="9" t="s">
        <v>44</v>
      </c>
      <c r="K96" s="9" t="s">
        <v>54</v>
      </c>
      <c r="L96" s="9" t="s">
        <v>54</v>
      </c>
      <c r="M96" s="8" t="s">
        <v>200</v>
      </c>
      <c r="N96" s="7" t="s">
        <v>50</v>
      </c>
      <c r="O96" s="9" t="s">
        <v>217</v>
      </c>
      <c r="P96" s="9" t="s">
        <v>52</v>
      </c>
      <c r="Q96" s="9" t="s">
        <v>84</v>
      </c>
      <c r="R96" s="9" t="s">
        <v>85</v>
      </c>
      <c r="S96" s="10" t="s">
        <v>86</v>
      </c>
      <c r="T96" s="9" t="s">
        <v>87</v>
      </c>
      <c r="U96" s="9" t="s">
        <v>54</v>
      </c>
      <c r="V96" s="9" t="s">
        <v>54</v>
      </c>
      <c r="W96" s="9" t="s">
        <v>44</v>
      </c>
      <c r="X96" s="9" t="s">
        <v>54</v>
      </c>
      <c r="Y96" s="9" t="s">
        <v>54</v>
      </c>
      <c r="Z96" s="9" t="s">
        <v>44</v>
      </c>
      <c r="AA96" s="8" t="s">
        <v>201</v>
      </c>
      <c r="AB96" s="7" t="s">
        <v>219</v>
      </c>
      <c r="AC96" s="9" t="s">
        <v>61</v>
      </c>
      <c r="AD96" s="10">
        <v>265000</v>
      </c>
      <c r="AE96" s="9" t="s">
        <v>191</v>
      </c>
      <c r="AF96" s="9" t="s">
        <v>191</v>
      </c>
      <c r="AG96" s="10" t="s">
        <v>54</v>
      </c>
      <c r="AH96" s="8" t="s">
        <v>209</v>
      </c>
      <c r="AI96" s="11" t="s">
        <v>205</v>
      </c>
    </row>
    <row r="97" spans="1:35" x14ac:dyDescent="0.25">
      <c r="A97" s="7" t="s">
        <v>195</v>
      </c>
      <c r="B97" s="8" t="s">
        <v>196</v>
      </c>
      <c r="C97" s="7" t="s">
        <v>197</v>
      </c>
      <c r="D97" s="9" t="s">
        <v>198</v>
      </c>
      <c r="E97" s="9" t="s">
        <v>174</v>
      </c>
      <c r="F97" s="9" t="s">
        <v>44</v>
      </c>
      <c r="G97" s="9" t="s">
        <v>54</v>
      </c>
      <c r="H97" s="9" t="s">
        <v>54</v>
      </c>
      <c r="I97" s="9" t="s">
        <v>199</v>
      </c>
      <c r="J97" s="9" t="s">
        <v>44</v>
      </c>
      <c r="K97" s="9" t="s">
        <v>54</v>
      </c>
      <c r="L97" s="9" t="s">
        <v>54</v>
      </c>
      <c r="M97" s="8" t="s">
        <v>200</v>
      </c>
      <c r="N97" s="7" t="s">
        <v>50</v>
      </c>
      <c r="O97" s="9" t="s">
        <v>217</v>
      </c>
      <c r="P97" s="9" t="s">
        <v>52</v>
      </c>
      <c r="Q97" s="9" t="s">
        <v>84</v>
      </c>
      <c r="R97" s="9" t="s">
        <v>85</v>
      </c>
      <c r="S97" s="10" t="s">
        <v>86</v>
      </c>
      <c r="T97" s="9" t="s">
        <v>87</v>
      </c>
      <c r="U97" s="9" t="s">
        <v>54</v>
      </c>
      <c r="V97" s="9" t="s">
        <v>54</v>
      </c>
      <c r="W97" s="9" t="s">
        <v>44</v>
      </c>
      <c r="X97" s="9" t="s">
        <v>54</v>
      </c>
      <c r="Y97" s="9" t="s">
        <v>54</v>
      </c>
      <c r="Z97" s="9" t="s">
        <v>44</v>
      </c>
      <c r="AA97" s="8" t="s">
        <v>201</v>
      </c>
      <c r="AB97" s="7" t="s">
        <v>213</v>
      </c>
      <c r="AC97" s="9" t="s">
        <v>61</v>
      </c>
      <c r="AD97" s="10">
        <v>10000000</v>
      </c>
      <c r="AE97" s="9" t="s">
        <v>214</v>
      </c>
      <c r="AF97" s="9" t="s">
        <v>214</v>
      </c>
      <c r="AG97" s="10" t="s">
        <v>54</v>
      </c>
      <c r="AH97" s="8" t="s">
        <v>204</v>
      </c>
      <c r="AI97" s="11" t="s">
        <v>205</v>
      </c>
    </row>
    <row r="98" spans="1:35" x14ac:dyDescent="0.25">
      <c r="A98" s="7" t="s">
        <v>195</v>
      </c>
      <c r="B98" s="8" t="s">
        <v>196</v>
      </c>
      <c r="C98" s="7" t="s">
        <v>197</v>
      </c>
      <c r="D98" s="9" t="s">
        <v>198</v>
      </c>
      <c r="E98" s="9" t="s">
        <v>174</v>
      </c>
      <c r="F98" s="9" t="s">
        <v>44</v>
      </c>
      <c r="G98" s="9" t="s">
        <v>54</v>
      </c>
      <c r="H98" s="9" t="s">
        <v>54</v>
      </c>
      <c r="I98" s="9" t="s">
        <v>199</v>
      </c>
      <c r="J98" s="9" t="s">
        <v>44</v>
      </c>
      <c r="K98" s="9" t="s">
        <v>54</v>
      </c>
      <c r="L98" s="9" t="s">
        <v>54</v>
      </c>
      <c r="M98" s="8" t="s">
        <v>200</v>
      </c>
      <c r="N98" s="7" t="s">
        <v>50</v>
      </c>
      <c r="O98" s="9" t="s">
        <v>217</v>
      </c>
      <c r="P98" s="9" t="s">
        <v>52</v>
      </c>
      <c r="Q98" s="9" t="s">
        <v>84</v>
      </c>
      <c r="R98" s="9" t="s">
        <v>85</v>
      </c>
      <c r="S98" s="10" t="s">
        <v>86</v>
      </c>
      <c r="T98" s="9" t="s">
        <v>87</v>
      </c>
      <c r="U98" s="9" t="s">
        <v>54</v>
      </c>
      <c r="V98" s="9" t="s">
        <v>54</v>
      </c>
      <c r="W98" s="9" t="s">
        <v>44</v>
      </c>
      <c r="X98" s="9" t="s">
        <v>54</v>
      </c>
      <c r="Y98" s="9" t="s">
        <v>54</v>
      </c>
      <c r="Z98" s="9" t="s">
        <v>44</v>
      </c>
      <c r="AA98" s="8" t="s">
        <v>201</v>
      </c>
      <c r="AB98" s="7" t="s">
        <v>215</v>
      </c>
      <c r="AC98" s="9" t="s">
        <v>61</v>
      </c>
      <c r="AD98" s="10">
        <v>17800000</v>
      </c>
      <c r="AE98" s="9" t="s">
        <v>214</v>
      </c>
      <c r="AF98" s="9" t="s">
        <v>214</v>
      </c>
      <c r="AG98" s="10" t="s">
        <v>54</v>
      </c>
      <c r="AH98" s="8" t="s">
        <v>207</v>
      </c>
      <c r="AI98" s="11" t="s">
        <v>205</v>
      </c>
    </row>
    <row r="99" spans="1:35" x14ac:dyDescent="0.25">
      <c r="A99" s="7" t="s">
        <v>195</v>
      </c>
      <c r="B99" s="8" t="s">
        <v>196</v>
      </c>
      <c r="C99" s="7" t="s">
        <v>197</v>
      </c>
      <c r="D99" s="9" t="s">
        <v>198</v>
      </c>
      <c r="E99" s="9" t="s">
        <v>174</v>
      </c>
      <c r="F99" s="9" t="s">
        <v>44</v>
      </c>
      <c r="G99" s="9" t="s">
        <v>54</v>
      </c>
      <c r="H99" s="9" t="s">
        <v>54</v>
      </c>
      <c r="I99" s="9" t="s">
        <v>199</v>
      </c>
      <c r="J99" s="9" t="s">
        <v>44</v>
      </c>
      <c r="K99" s="9" t="s">
        <v>54</v>
      </c>
      <c r="L99" s="9" t="s">
        <v>54</v>
      </c>
      <c r="M99" s="8" t="s">
        <v>200</v>
      </c>
      <c r="N99" s="7" t="s">
        <v>50</v>
      </c>
      <c r="O99" s="9" t="s">
        <v>217</v>
      </c>
      <c r="P99" s="9" t="s">
        <v>52</v>
      </c>
      <c r="Q99" s="9" t="s">
        <v>84</v>
      </c>
      <c r="R99" s="9" t="s">
        <v>85</v>
      </c>
      <c r="S99" s="10" t="s">
        <v>86</v>
      </c>
      <c r="T99" s="9" t="s">
        <v>87</v>
      </c>
      <c r="U99" s="9" t="s">
        <v>54</v>
      </c>
      <c r="V99" s="9" t="s">
        <v>54</v>
      </c>
      <c r="W99" s="9" t="s">
        <v>44</v>
      </c>
      <c r="X99" s="9" t="s">
        <v>54</v>
      </c>
      <c r="Y99" s="9" t="s">
        <v>54</v>
      </c>
      <c r="Z99" s="9" t="s">
        <v>44</v>
      </c>
      <c r="AA99" s="8" t="s">
        <v>201</v>
      </c>
      <c r="AB99" s="7" t="s">
        <v>216</v>
      </c>
      <c r="AC99" s="9" t="s">
        <v>61</v>
      </c>
      <c r="AD99" s="10">
        <v>61500000</v>
      </c>
      <c r="AE99" s="9" t="s">
        <v>214</v>
      </c>
      <c r="AF99" s="9" t="s">
        <v>214</v>
      </c>
      <c r="AG99" s="10" t="s">
        <v>54</v>
      </c>
      <c r="AH99" s="8" t="s">
        <v>209</v>
      </c>
      <c r="AI99" s="11" t="s">
        <v>205</v>
      </c>
    </row>
    <row r="100" spans="1:35" x14ac:dyDescent="0.25">
      <c r="A100" s="7" t="s">
        <v>195</v>
      </c>
      <c r="B100" s="8" t="s">
        <v>196</v>
      </c>
      <c r="C100" s="7" t="s">
        <v>197</v>
      </c>
      <c r="D100" s="9" t="s">
        <v>198</v>
      </c>
      <c r="E100" s="9" t="s">
        <v>174</v>
      </c>
      <c r="F100" s="9" t="s">
        <v>44</v>
      </c>
      <c r="G100" s="9" t="s">
        <v>54</v>
      </c>
      <c r="H100" s="9" t="s">
        <v>54</v>
      </c>
      <c r="I100" s="9" t="s">
        <v>199</v>
      </c>
      <c r="J100" s="9" t="s">
        <v>44</v>
      </c>
      <c r="K100" s="9" t="s">
        <v>54</v>
      </c>
      <c r="L100" s="9" t="s">
        <v>54</v>
      </c>
      <c r="M100" s="8" t="s">
        <v>200</v>
      </c>
      <c r="N100" s="7" t="s">
        <v>50</v>
      </c>
      <c r="O100" s="9" t="s">
        <v>220</v>
      </c>
      <c r="P100" s="9" t="s">
        <v>104</v>
      </c>
      <c r="Q100" s="9" t="s">
        <v>188</v>
      </c>
      <c r="R100" s="9" t="s">
        <v>85</v>
      </c>
      <c r="S100" s="10" t="s">
        <v>86</v>
      </c>
      <c r="T100" s="9" t="s">
        <v>87</v>
      </c>
      <c r="U100" s="9" t="s">
        <v>54</v>
      </c>
      <c r="V100" s="9" t="s">
        <v>54</v>
      </c>
      <c r="W100" s="9" t="s">
        <v>44</v>
      </c>
      <c r="X100" s="9" t="s">
        <v>54</v>
      </c>
      <c r="Y100" s="9" t="s">
        <v>54</v>
      </c>
      <c r="Z100" s="9" t="s">
        <v>44</v>
      </c>
      <c r="AA100" s="8" t="s">
        <v>201</v>
      </c>
      <c r="AB100" s="7" t="s">
        <v>218</v>
      </c>
      <c r="AC100" s="9" t="s">
        <v>61</v>
      </c>
      <c r="AD100" s="10">
        <v>6.7699999999999994E-13</v>
      </c>
      <c r="AE100" s="9" t="s">
        <v>203</v>
      </c>
      <c r="AF100" s="9" t="s">
        <v>203</v>
      </c>
      <c r="AG100" s="10" t="s">
        <v>54</v>
      </c>
      <c r="AH100" s="8" t="s">
        <v>209</v>
      </c>
      <c r="AI100" s="11" t="s">
        <v>205</v>
      </c>
    </row>
    <row r="101" spans="1:35" x14ac:dyDescent="0.25">
      <c r="A101" s="7" t="s">
        <v>195</v>
      </c>
      <c r="B101" s="8" t="s">
        <v>196</v>
      </c>
      <c r="C101" s="7" t="s">
        <v>197</v>
      </c>
      <c r="D101" s="9" t="s">
        <v>198</v>
      </c>
      <c r="E101" s="9" t="s">
        <v>174</v>
      </c>
      <c r="F101" s="9" t="s">
        <v>44</v>
      </c>
      <c r="G101" s="9" t="s">
        <v>54</v>
      </c>
      <c r="H101" s="9" t="s">
        <v>54</v>
      </c>
      <c r="I101" s="9" t="s">
        <v>199</v>
      </c>
      <c r="J101" s="9" t="s">
        <v>44</v>
      </c>
      <c r="K101" s="9" t="s">
        <v>54</v>
      </c>
      <c r="L101" s="9" t="s">
        <v>54</v>
      </c>
      <c r="M101" s="8" t="s">
        <v>200</v>
      </c>
      <c r="N101" s="7" t="s">
        <v>50</v>
      </c>
      <c r="O101" s="9" t="s">
        <v>220</v>
      </c>
      <c r="P101" s="9" t="s">
        <v>104</v>
      </c>
      <c r="Q101" s="9" t="s">
        <v>188</v>
      </c>
      <c r="R101" s="9" t="s">
        <v>85</v>
      </c>
      <c r="S101" s="10" t="s">
        <v>86</v>
      </c>
      <c r="T101" s="9" t="s">
        <v>87</v>
      </c>
      <c r="U101" s="9" t="s">
        <v>54</v>
      </c>
      <c r="V101" s="9" t="s">
        <v>54</v>
      </c>
      <c r="W101" s="9" t="s">
        <v>44</v>
      </c>
      <c r="X101" s="9" t="s">
        <v>54</v>
      </c>
      <c r="Y101" s="9" t="s">
        <v>54</v>
      </c>
      <c r="Z101" s="9" t="s">
        <v>44</v>
      </c>
      <c r="AA101" s="8" t="s">
        <v>201</v>
      </c>
      <c r="AB101" s="7" t="s">
        <v>219</v>
      </c>
      <c r="AC101" s="9" t="s">
        <v>61</v>
      </c>
      <c r="AD101" s="10">
        <v>1370000</v>
      </c>
      <c r="AE101" s="9" t="s">
        <v>191</v>
      </c>
      <c r="AF101" s="9" t="s">
        <v>191</v>
      </c>
      <c r="AG101" s="10" t="s">
        <v>54</v>
      </c>
      <c r="AH101" s="8" t="s">
        <v>209</v>
      </c>
      <c r="AI101" s="11" t="s">
        <v>205</v>
      </c>
    </row>
    <row r="102" spans="1:35" x14ac:dyDescent="0.25">
      <c r="A102" s="7" t="s">
        <v>195</v>
      </c>
      <c r="B102" s="8" t="s">
        <v>196</v>
      </c>
      <c r="C102" s="7" t="s">
        <v>197</v>
      </c>
      <c r="D102" s="9" t="s">
        <v>198</v>
      </c>
      <c r="E102" s="9" t="s">
        <v>174</v>
      </c>
      <c r="F102" s="9" t="s">
        <v>44</v>
      </c>
      <c r="G102" s="9" t="s">
        <v>54</v>
      </c>
      <c r="H102" s="9" t="s">
        <v>54</v>
      </c>
      <c r="I102" s="9" t="s">
        <v>199</v>
      </c>
      <c r="J102" s="9" t="s">
        <v>44</v>
      </c>
      <c r="K102" s="9" t="s">
        <v>54</v>
      </c>
      <c r="L102" s="9" t="s">
        <v>54</v>
      </c>
      <c r="M102" s="8" t="s">
        <v>200</v>
      </c>
      <c r="N102" s="7" t="s">
        <v>50</v>
      </c>
      <c r="O102" s="9" t="s">
        <v>220</v>
      </c>
      <c r="P102" s="9" t="s">
        <v>104</v>
      </c>
      <c r="Q102" s="9" t="s">
        <v>188</v>
      </c>
      <c r="R102" s="9" t="s">
        <v>85</v>
      </c>
      <c r="S102" s="10" t="s">
        <v>86</v>
      </c>
      <c r="T102" s="9" t="s">
        <v>87</v>
      </c>
      <c r="U102" s="9" t="s">
        <v>54</v>
      </c>
      <c r="V102" s="9" t="s">
        <v>54</v>
      </c>
      <c r="W102" s="9" t="s">
        <v>44</v>
      </c>
      <c r="X102" s="9" t="s">
        <v>54</v>
      </c>
      <c r="Y102" s="9" t="s">
        <v>54</v>
      </c>
      <c r="Z102" s="9" t="s">
        <v>44</v>
      </c>
      <c r="AA102" s="8" t="s">
        <v>201</v>
      </c>
      <c r="AB102" s="7" t="s">
        <v>216</v>
      </c>
      <c r="AC102" s="9" t="s">
        <v>61</v>
      </c>
      <c r="AD102" s="10">
        <v>36800000</v>
      </c>
      <c r="AE102" s="9" t="s">
        <v>214</v>
      </c>
      <c r="AF102" s="9" t="s">
        <v>214</v>
      </c>
      <c r="AG102" s="10" t="s">
        <v>54</v>
      </c>
      <c r="AH102" s="8" t="s">
        <v>209</v>
      </c>
      <c r="AI102" s="11" t="s">
        <v>205</v>
      </c>
    </row>
  </sheetData>
  <autoFilter ref="A1:AI102" xr:uid="{F1EEDDE5-7795-49B4-8F4D-9DDDF86AF9B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6903-7F1C-4BC7-A20F-6C0A32E9756F}">
  <dimension ref="A1:S12"/>
  <sheetViews>
    <sheetView workbookViewId="0">
      <selection activeCell="T18" sqref="T18"/>
    </sheetView>
  </sheetViews>
  <sheetFormatPr defaultRowHeight="15" x14ac:dyDescent="0.25"/>
  <cols>
    <col min="1" max="1" width="8.85546875" style="12"/>
    <col min="2" max="2" width="10.28515625" style="12" customWidth="1"/>
    <col min="3" max="4" width="8.85546875" style="12"/>
    <col min="7" max="7" width="12.7109375" bestFit="1" customWidth="1"/>
    <col min="8" max="8" width="10.5703125" bestFit="1" customWidth="1"/>
    <col min="18" max="18" width="12.28515625" customWidth="1"/>
  </cols>
  <sheetData>
    <row r="1" spans="1:19" x14ac:dyDescent="0.25">
      <c r="A1" s="20" t="s">
        <v>163</v>
      </c>
    </row>
    <row r="2" spans="1:19" ht="15.75" thickBot="1" x14ac:dyDescent="0.3">
      <c r="E2" s="88" t="s">
        <v>241</v>
      </c>
      <c r="F2" s="88"/>
      <c r="G2" s="88"/>
      <c r="H2" s="88"/>
    </row>
    <row r="3" spans="1:19" ht="46.15" customHeight="1" thickTop="1" thickBot="1" x14ac:dyDescent="0.3">
      <c r="A3" s="89" t="s">
        <v>147</v>
      </c>
      <c r="B3" s="92" t="s">
        <v>239</v>
      </c>
      <c r="C3" s="92"/>
      <c r="D3" s="92"/>
      <c r="E3" s="92" t="s">
        <v>165</v>
      </c>
      <c r="F3" s="92"/>
      <c r="G3" s="92" t="s">
        <v>166</v>
      </c>
      <c r="H3" s="92"/>
    </row>
    <row r="4" spans="1:19" ht="17.25" x14ac:dyDescent="0.25">
      <c r="A4" s="90"/>
      <c r="B4" s="13" t="s">
        <v>164</v>
      </c>
      <c r="C4" s="14" t="s">
        <v>164</v>
      </c>
      <c r="D4" s="19" t="s">
        <v>240</v>
      </c>
      <c r="E4" s="13" t="s">
        <v>164</v>
      </c>
      <c r="F4" s="14" t="s">
        <v>164</v>
      </c>
      <c r="G4" s="13" t="s">
        <v>164</v>
      </c>
      <c r="H4" s="14" t="s">
        <v>164</v>
      </c>
    </row>
    <row r="5" spans="1:19" ht="30.75" thickBot="1" x14ac:dyDescent="0.3">
      <c r="A5" s="91"/>
      <c r="B5" s="15" t="s">
        <v>148</v>
      </c>
      <c r="C5" s="16" t="s">
        <v>149</v>
      </c>
      <c r="D5" s="15" t="s">
        <v>150</v>
      </c>
      <c r="E5" s="15" t="s">
        <v>148</v>
      </c>
      <c r="F5" s="16" t="s">
        <v>149</v>
      </c>
      <c r="G5" s="15" t="s">
        <v>148</v>
      </c>
      <c r="H5" s="16" t="s">
        <v>149</v>
      </c>
      <c r="R5" s="18" t="s">
        <v>237</v>
      </c>
    </row>
    <row r="6" spans="1:19" ht="15.75" thickTop="1" x14ac:dyDescent="0.25">
      <c r="A6" s="17">
        <v>0</v>
      </c>
      <c r="B6" s="13">
        <v>0</v>
      </c>
      <c r="C6" s="17">
        <v>0</v>
      </c>
      <c r="D6" s="13">
        <v>0</v>
      </c>
      <c r="E6" s="13"/>
      <c r="F6" s="13"/>
      <c r="R6" t="s">
        <v>235</v>
      </c>
      <c r="S6">
        <f>AVERAGE(G8:G11)</f>
        <v>4.8644179894179886E-2</v>
      </c>
    </row>
    <row r="7" spans="1:19" x14ac:dyDescent="0.25">
      <c r="A7" s="17">
        <v>24</v>
      </c>
      <c r="B7" s="13" t="s">
        <v>151</v>
      </c>
      <c r="C7" s="17" t="s">
        <v>152</v>
      </c>
      <c r="D7" s="13" t="s">
        <v>151</v>
      </c>
      <c r="E7" s="13"/>
      <c r="F7" s="13">
        <v>6.2</v>
      </c>
      <c r="H7">
        <f>F7/A7</f>
        <v>0.25833333333333336</v>
      </c>
      <c r="R7" t="s">
        <v>236</v>
      </c>
      <c r="S7">
        <f>AVERAGE(H8:H11)</f>
        <v>0.16488095238095238</v>
      </c>
    </row>
    <row r="8" spans="1:19" x14ac:dyDescent="0.25">
      <c r="A8" s="17">
        <v>48</v>
      </c>
      <c r="B8" s="13" t="s">
        <v>153</v>
      </c>
      <c r="C8" s="17" t="s">
        <v>154</v>
      </c>
      <c r="D8" s="13" t="s">
        <v>155</v>
      </c>
      <c r="E8" s="13">
        <v>2.2999999999999998</v>
      </c>
      <c r="F8" s="13">
        <v>7.2</v>
      </c>
      <c r="G8">
        <f>E8/A8</f>
        <v>4.7916666666666663E-2</v>
      </c>
      <c r="H8">
        <f>F8/A8</f>
        <v>0.15</v>
      </c>
    </row>
    <row r="9" spans="1:19" x14ac:dyDescent="0.25">
      <c r="A9" s="17">
        <v>72</v>
      </c>
      <c r="B9" s="13" t="s">
        <v>156</v>
      </c>
      <c r="C9" s="17" t="s">
        <v>157</v>
      </c>
      <c r="D9" s="13" t="s">
        <v>158</v>
      </c>
      <c r="E9" s="13">
        <v>4.0999999999999996</v>
      </c>
      <c r="F9" s="13">
        <v>12</v>
      </c>
      <c r="G9">
        <f>E9/A9</f>
        <v>5.6944444444444436E-2</v>
      </c>
      <c r="H9">
        <f>F9/A9</f>
        <v>0.16666666666666666</v>
      </c>
    </row>
    <row r="10" spans="1:19" x14ac:dyDescent="0.25">
      <c r="A10" s="17">
        <v>120</v>
      </c>
      <c r="B10" s="13" t="s">
        <v>151</v>
      </c>
      <c r="C10" s="17" t="s">
        <v>159</v>
      </c>
      <c r="D10" s="13" t="s">
        <v>151</v>
      </c>
      <c r="E10" s="13"/>
      <c r="F10" s="13">
        <v>19</v>
      </c>
      <c r="G10" s="12"/>
      <c r="H10">
        <f>F10/A10</f>
        <v>0.15833333333333333</v>
      </c>
    </row>
    <row r="11" spans="1:19" ht="15.75" thickBot="1" x14ac:dyDescent="0.3">
      <c r="A11" s="16">
        <v>168</v>
      </c>
      <c r="B11" s="15" t="s">
        <v>160</v>
      </c>
      <c r="C11" s="16" t="s">
        <v>161</v>
      </c>
      <c r="D11" s="15" t="s">
        <v>162</v>
      </c>
      <c r="E11" s="15">
        <v>6.9</v>
      </c>
      <c r="F11" s="15">
        <v>31</v>
      </c>
      <c r="G11" s="15">
        <f>E11/A11</f>
        <v>4.1071428571428571E-2</v>
      </c>
      <c r="H11" s="15">
        <f>F11/A11</f>
        <v>0.18452380952380953</v>
      </c>
    </row>
    <row r="12" spans="1:19" ht="15.75" thickTop="1" x14ac:dyDescent="0.25"/>
  </sheetData>
  <mergeCells count="5">
    <mergeCell ref="E2:H2"/>
    <mergeCell ref="A3:A5"/>
    <mergeCell ref="B3:D3"/>
    <mergeCell ref="E3:F3"/>
    <mergeCell ref="G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6DB3-D855-41E7-B65B-4443015DECE3}">
  <dimension ref="A1:AA37"/>
  <sheetViews>
    <sheetView topLeftCell="Q1" zoomScaleNormal="100" zoomScaleSheetLayoutView="95" workbookViewId="0">
      <selection activeCell="Z25" sqref="Z25"/>
    </sheetView>
  </sheetViews>
  <sheetFormatPr defaultColWidth="8.85546875" defaultRowHeight="15" x14ac:dyDescent="0.25"/>
  <cols>
    <col min="1" max="1" width="14.28515625" style="22" customWidth="1"/>
    <col min="2" max="2" width="14.5703125" style="22" customWidth="1"/>
    <col min="3" max="3" width="26.5703125" style="22" customWidth="1"/>
    <col min="4" max="4" width="35.42578125" style="22" customWidth="1"/>
    <col min="5" max="5" width="26.5703125" style="22" customWidth="1"/>
    <col min="6" max="6" width="17.7109375" style="22" customWidth="1"/>
    <col min="7" max="7" width="22.7109375" style="26" customWidth="1"/>
    <col min="8" max="9" width="14.28515625" style="26" customWidth="1"/>
    <col min="10" max="12" width="12.7109375" style="26" customWidth="1"/>
    <col min="13" max="14" width="8.85546875" style="22"/>
    <col min="15" max="19" width="12.7109375" style="26" customWidth="1"/>
    <col min="20" max="22" width="12.7109375" style="22" customWidth="1"/>
    <col min="23" max="24" width="17.7109375" style="26" customWidth="1"/>
    <col min="25" max="25" width="35.42578125" style="22" customWidth="1"/>
    <col min="26" max="26" width="21" style="22" customWidth="1"/>
    <col min="27" max="27" width="14.7109375" style="26" customWidth="1"/>
    <col min="28" max="16384" width="8.85546875" style="22"/>
  </cols>
  <sheetData>
    <row r="1" spans="1:27" x14ac:dyDescent="0.25">
      <c r="G1" s="93" t="s">
        <v>225</v>
      </c>
      <c r="H1" s="93"/>
      <c r="I1" s="93"/>
      <c r="J1" s="93"/>
      <c r="K1" s="93"/>
      <c r="L1" s="43"/>
    </row>
    <row r="2" spans="1:27" ht="90" x14ac:dyDescent="0.25">
      <c r="A2" s="44" t="s">
        <v>4</v>
      </c>
      <c r="B2" s="44" t="s">
        <v>5</v>
      </c>
      <c r="C2" s="45" t="s">
        <v>6</v>
      </c>
      <c r="D2" s="45" t="s">
        <v>7</v>
      </c>
      <c r="E2" s="46" t="s">
        <v>19</v>
      </c>
      <c r="F2" s="46" t="s">
        <v>20</v>
      </c>
      <c r="G2" s="47" t="s">
        <v>145</v>
      </c>
      <c r="H2" s="47" t="s">
        <v>226</v>
      </c>
      <c r="I2" s="47" t="s">
        <v>234</v>
      </c>
      <c r="J2" s="47" t="s">
        <v>227</v>
      </c>
      <c r="K2" s="47" t="s">
        <v>228</v>
      </c>
      <c r="L2" s="47" t="s">
        <v>312</v>
      </c>
      <c r="M2" s="48" t="s">
        <v>138</v>
      </c>
      <c r="N2" s="48" t="s">
        <v>136</v>
      </c>
      <c r="O2" s="49" t="s">
        <v>221</v>
      </c>
      <c r="P2" s="49" t="s">
        <v>222</v>
      </c>
      <c r="Q2" s="49" t="s">
        <v>223</v>
      </c>
      <c r="R2" s="49" t="s">
        <v>224</v>
      </c>
      <c r="S2" s="49" t="s">
        <v>309</v>
      </c>
      <c r="T2" s="50" t="s">
        <v>138</v>
      </c>
      <c r="U2" s="50" t="s">
        <v>285</v>
      </c>
      <c r="V2" s="50" t="s">
        <v>286</v>
      </c>
      <c r="W2" s="49" t="s">
        <v>274</v>
      </c>
      <c r="X2" s="49" t="s">
        <v>275</v>
      </c>
      <c r="Y2" s="50" t="s">
        <v>260</v>
      </c>
      <c r="Z2" s="50" t="s">
        <v>135</v>
      </c>
      <c r="AA2" s="49" t="s">
        <v>276</v>
      </c>
    </row>
    <row r="3" spans="1:27" x14ac:dyDescent="0.25">
      <c r="A3" s="51" t="s">
        <v>170</v>
      </c>
      <c r="B3" s="52" t="s">
        <v>171</v>
      </c>
      <c r="C3" s="51" t="s">
        <v>172</v>
      </c>
      <c r="D3" s="31" t="s">
        <v>173</v>
      </c>
      <c r="E3" s="31" t="s">
        <v>88</v>
      </c>
      <c r="F3" s="31" t="s">
        <v>89</v>
      </c>
      <c r="G3" s="34"/>
      <c r="H3" s="34">
        <f>1.08*10^9</f>
        <v>1080000000</v>
      </c>
      <c r="I3" s="34"/>
      <c r="J3" s="34">
        <f>AVERAGE(8.08,9.68)*10^-12</f>
        <v>8.8799999999999993E-12</v>
      </c>
      <c r="K3" s="34">
        <f>AVERAGE(9.22,9.96)*10^8</f>
        <v>959000000</v>
      </c>
      <c r="L3" s="34"/>
      <c r="M3" s="31" t="s">
        <v>229</v>
      </c>
      <c r="N3" s="31"/>
      <c r="O3" s="34">
        <v>562</v>
      </c>
      <c r="P3" s="34">
        <v>0.45</v>
      </c>
      <c r="Q3" s="34">
        <f t="shared" ref="Q3:Q23" si="0">O3*P3</f>
        <v>252.9</v>
      </c>
      <c r="R3" s="34">
        <v>1</v>
      </c>
      <c r="S3" s="34"/>
      <c r="T3" s="31" t="s">
        <v>324</v>
      </c>
      <c r="U3" s="31">
        <v>1</v>
      </c>
      <c r="V3" s="31">
        <v>4</v>
      </c>
      <c r="W3" s="34">
        <f>(R3*H3)/((R3+Q3)*K3)/V3</f>
        <v>1.1088746523985986E-3</v>
      </c>
      <c r="X3" s="34">
        <f t="shared" ref="X3:X25" si="1">W3*1000</f>
        <v>1.1088746523985986</v>
      </c>
      <c r="Y3" s="53" t="s">
        <v>294</v>
      </c>
      <c r="Z3" s="31" t="s">
        <v>88</v>
      </c>
      <c r="AA3" s="34">
        <f>AVERAGE(X3:X7)</f>
        <v>125.68380453285258</v>
      </c>
    </row>
    <row r="4" spans="1:27" x14ac:dyDescent="0.25">
      <c r="A4" s="54" t="s">
        <v>195</v>
      </c>
      <c r="B4" s="52" t="s">
        <v>196</v>
      </c>
      <c r="C4" s="55" t="s">
        <v>197</v>
      </c>
      <c r="D4" s="31" t="s">
        <v>198</v>
      </c>
      <c r="E4" s="31" t="s">
        <v>88</v>
      </c>
      <c r="F4" s="31" t="s">
        <v>89</v>
      </c>
      <c r="G4" s="34"/>
      <c r="H4" s="34">
        <f>7.94*10^7</f>
        <v>79400000</v>
      </c>
      <c r="I4" s="34">
        <f>7.82*10^-14</f>
        <v>7.8199999999999997E-14</v>
      </c>
      <c r="J4" s="34">
        <f>I4*60*60</f>
        <v>2.8151999999999997E-10</v>
      </c>
      <c r="K4" s="34">
        <f>7.25*10^6</f>
        <v>7250000</v>
      </c>
      <c r="L4" s="34"/>
      <c r="M4" s="31" t="s">
        <v>229</v>
      </c>
      <c r="N4" s="31"/>
      <c r="O4" s="34">
        <v>562</v>
      </c>
      <c r="P4" s="34">
        <v>0.45</v>
      </c>
      <c r="Q4" s="34">
        <f t="shared" si="0"/>
        <v>252.9</v>
      </c>
      <c r="R4" s="34">
        <v>1</v>
      </c>
      <c r="S4" s="34"/>
      <c r="T4" s="31" t="s">
        <v>324</v>
      </c>
      <c r="U4" s="31">
        <v>1</v>
      </c>
      <c r="V4" s="31">
        <v>4</v>
      </c>
      <c r="W4" s="34">
        <f>(R4*H4)/((R4+Q4)*K4)/V4</f>
        <v>1.0783501514307832E-2</v>
      </c>
      <c r="X4" s="34">
        <f t="shared" si="1"/>
        <v>10.783501514307831</v>
      </c>
      <c r="Y4" s="53"/>
      <c r="Z4" s="31"/>
      <c r="AA4" s="34"/>
    </row>
    <row r="5" spans="1:27" s="77" customFormat="1" x14ac:dyDescent="0.25">
      <c r="A5" s="78" t="s">
        <v>295</v>
      </c>
      <c r="B5" s="79"/>
      <c r="C5" s="80" t="s">
        <v>297</v>
      </c>
      <c r="D5" s="80" t="s">
        <v>296</v>
      </c>
      <c r="E5" s="80" t="s">
        <v>88</v>
      </c>
      <c r="F5" s="80" t="s">
        <v>89</v>
      </c>
      <c r="G5" s="81"/>
      <c r="H5" s="81"/>
      <c r="I5" s="81"/>
      <c r="J5" s="81"/>
      <c r="K5" s="81"/>
      <c r="L5" s="81">
        <v>8.43</v>
      </c>
      <c r="M5" s="80"/>
      <c r="N5" s="80"/>
      <c r="O5" s="81">
        <v>562</v>
      </c>
      <c r="P5" s="81">
        <v>0.45</v>
      </c>
      <c r="Q5" s="81">
        <f t="shared" ref="Q5:Q7" si="2">O5*P5</f>
        <v>252.9</v>
      </c>
      <c r="R5" s="81">
        <v>1</v>
      </c>
      <c r="S5" s="81">
        <v>4.92</v>
      </c>
      <c r="T5" s="31" t="s">
        <v>324</v>
      </c>
      <c r="U5" s="80">
        <v>1</v>
      </c>
      <c r="V5" s="80">
        <v>4</v>
      </c>
      <c r="W5" s="81">
        <f>L5/(1+(Q5/(S5*R5)))/V5</f>
        <v>4.021759367000232E-2</v>
      </c>
      <c r="X5" s="81">
        <f>W5*1000</f>
        <v>40.217593670002323</v>
      </c>
      <c r="Y5" s="82"/>
      <c r="Z5" s="80"/>
      <c r="AA5" s="81"/>
    </row>
    <row r="6" spans="1:27" s="77" customFormat="1" x14ac:dyDescent="0.25">
      <c r="A6" s="78" t="s">
        <v>295</v>
      </c>
      <c r="B6" s="79"/>
      <c r="C6" s="80" t="s">
        <v>298</v>
      </c>
      <c r="D6" s="80" t="s">
        <v>296</v>
      </c>
      <c r="E6" s="80" t="s">
        <v>88</v>
      </c>
      <c r="F6" s="80" t="s">
        <v>89</v>
      </c>
      <c r="G6" s="81"/>
      <c r="H6" s="81"/>
      <c r="I6" s="81"/>
      <c r="J6" s="81"/>
      <c r="K6" s="81"/>
      <c r="L6" s="81">
        <v>4.33</v>
      </c>
      <c r="M6" s="80"/>
      <c r="N6" s="80"/>
      <c r="O6" s="81">
        <v>562</v>
      </c>
      <c r="P6" s="81">
        <v>0.45</v>
      </c>
      <c r="Q6" s="81">
        <f t="shared" si="2"/>
        <v>252.9</v>
      </c>
      <c r="R6" s="81">
        <v>1</v>
      </c>
      <c r="S6" s="81">
        <v>4.92</v>
      </c>
      <c r="T6" s="31" t="s">
        <v>324</v>
      </c>
      <c r="U6" s="80">
        <v>1</v>
      </c>
      <c r="V6" s="80">
        <v>4</v>
      </c>
      <c r="W6" s="81">
        <f>L6/(1+(Q6/(S6*R6)))/V6</f>
        <v>2.0657435420060506E-2</v>
      </c>
      <c r="X6" s="81">
        <f>W6*1000</f>
        <v>20.657435420060505</v>
      </c>
      <c r="Y6" s="82"/>
      <c r="Z6" s="80"/>
      <c r="AA6" s="81"/>
    </row>
    <row r="7" spans="1:27" s="77" customFormat="1" x14ac:dyDescent="0.25">
      <c r="A7" s="78" t="s">
        <v>295</v>
      </c>
      <c r="B7" s="79"/>
      <c r="C7" s="80" t="s">
        <v>299</v>
      </c>
      <c r="D7" s="80" t="s">
        <v>296</v>
      </c>
      <c r="E7" s="80" t="s">
        <v>88</v>
      </c>
      <c r="F7" s="80" t="s">
        <v>89</v>
      </c>
      <c r="G7" s="81"/>
      <c r="H7" s="81"/>
      <c r="I7" s="81"/>
      <c r="J7" s="81"/>
      <c r="K7" s="81"/>
      <c r="L7" s="81">
        <v>116.47</v>
      </c>
      <c r="M7" s="80"/>
      <c r="N7" s="80"/>
      <c r="O7" s="81">
        <v>562</v>
      </c>
      <c r="P7" s="81">
        <v>0.45</v>
      </c>
      <c r="Q7" s="81">
        <f t="shared" si="2"/>
        <v>252.9</v>
      </c>
      <c r="R7" s="81">
        <v>1</v>
      </c>
      <c r="S7" s="81">
        <v>4.92</v>
      </c>
      <c r="T7" s="31" t="s">
        <v>324</v>
      </c>
      <c r="U7" s="80">
        <v>1</v>
      </c>
      <c r="V7" s="80">
        <v>4</v>
      </c>
      <c r="W7" s="81">
        <f>L7/(1+(Q7/(S7*R7)))/V7</f>
        <v>0.55565161740749358</v>
      </c>
      <c r="X7" s="81">
        <f>W7*1000</f>
        <v>555.65161740749363</v>
      </c>
      <c r="Y7" s="82"/>
      <c r="Z7" s="80"/>
      <c r="AA7" s="81"/>
    </row>
    <row r="8" spans="1:27" s="77" customFormat="1" x14ac:dyDescent="0.25">
      <c r="A8" s="83" t="s">
        <v>39</v>
      </c>
      <c r="B8" s="73" t="s">
        <v>40</v>
      </c>
      <c r="C8" s="83" t="s">
        <v>41</v>
      </c>
      <c r="D8" s="74" t="s">
        <v>42</v>
      </c>
      <c r="E8" s="74" t="s">
        <v>52</v>
      </c>
      <c r="F8" s="74" t="s">
        <v>53</v>
      </c>
      <c r="G8" s="75">
        <v>0.21</v>
      </c>
      <c r="H8" s="75"/>
      <c r="I8" s="75"/>
      <c r="J8" s="75"/>
      <c r="K8" s="75"/>
      <c r="L8" s="75"/>
      <c r="M8" s="74" t="s">
        <v>144</v>
      </c>
      <c r="N8" s="74" t="s">
        <v>137</v>
      </c>
      <c r="O8" s="75">
        <v>562</v>
      </c>
      <c r="P8" s="75">
        <v>0.45</v>
      </c>
      <c r="Q8" s="75">
        <f>O8*P8</f>
        <v>252.9</v>
      </c>
      <c r="R8" s="75">
        <v>100</v>
      </c>
      <c r="S8" s="75"/>
      <c r="T8" s="74" t="s">
        <v>280</v>
      </c>
      <c r="U8" s="74">
        <v>10</v>
      </c>
      <c r="V8" s="74">
        <v>4</v>
      </c>
      <c r="W8" s="75">
        <f>R8*G8/Q8/U8/V8</f>
        <v>2.0759193357058124E-3</v>
      </c>
      <c r="X8" s="75">
        <f t="shared" ref="X8:X13" si="3">W8*1000</f>
        <v>2.0759193357058123</v>
      </c>
      <c r="Y8" s="76" t="s">
        <v>293</v>
      </c>
      <c r="Z8" s="74" t="s">
        <v>52</v>
      </c>
      <c r="AA8" s="75">
        <f>AVERAGE(X8:X11)</f>
        <v>4.5966785290628707</v>
      </c>
    </row>
    <row r="9" spans="1:27" s="77" customFormat="1" x14ac:dyDescent="0.25">
      <c r="A9" s="83" t="s">
        <v>39</v>
      </c>
      <c r="B9" s="73" t="s">
        <v>40</v>
      </c>
      <c r="C9" s="83" t="s">
        <v>67</v>
      </c>
      <c r="D9" s="74" t="s">
        <v>68</v>
      </c>
      <c r="E9" s="74" t="s">
        <v>52</v>
      </c>
      <c r="F9" s="74" t="s">
        <v>53</v>
      </c>
      <c r="G9" s="75">
        <v>0.6</v>
      </c>
      <c r="H9" s="75"/>
      <c r="I9" s="75"/>
      <c r="J9" s="75"/>
      <c r="K9" s="75"/>
      <c r="L9" s="75"/>
      <c r="M9" s="74" t="s">
        <v>144</v>
      </c>
      <c r="N9" s="74" t="s">
        <v>137</v>
      </c>
      <c r="O9" s="75">
        <v>562</v>
      </c>
      <c r="P9" s="75">
        <v>0.45</v>
      </c>
      <c r="Q9" s="75">
        <f>O9*P9</f>
        <v>252.9</v>
      </c>
      <c r="R9" s="75">
        <v>100</v>
      </c>
      <c r="S9" s="75"/>
      <c r="T9" s="74" t="s">
        <v>280</v>
      </c>
      <c r="U9" s="74">
        <v>10</v>
      </c>
      <c r="V9" s="74">
        <v>4</v>
      </c>
      <c r="W9" s="75">
        <f t="shared" ref="W9:W11" si="4">R9*G9/Q9/U9/V9</f>
        <v>5.9311981020166073E-3</v>
      </c>
      <c r="X9" s="75">
        <f t="shared" si="3"/>
        <v>5.9311981020166069</v>
      </c>
      <c r="Y9" s="76"/>
      <c r="Z9" s="74"/>
      <c r="AA9" s="75"/>
    </row>
    <row r="10" spans="1:27" s="77" customFormat="1" x14ac:dyDescent="0.25">
      <c r="A10" s="83" t="s">
        <v>39</v>
      </c>
      <c r="B10" s="73" t="s">
        <v>40</v>
      </c>
      <c r="C10" s="83" t="s">
        <v>41</v>
      </c>
      <c r="D10" s="74" t="s">
        <v>42</v>
      </c>
      <c r="E10" s="74" t="s">
        <v>52</v>
      </c>
      <c r="F10" s="74" t="s">
        <v>53</v>
      </c>
      <c r="G10" s="75">
        <v>0.35</v>
      </c>
      <c r="H10" s="75"/>
      <c r="I10" s="75"/>
      <c r="J10" s="75"/>
      <c r="K10" s="75"/>
      <c r="L10" s="75"/>
      <c r="M10" s="74" t="s">
        <v>146</v>
      </c>
      <c r="N10" s="74" t="s">
        <v>137</v>
      </c>
      <c r="O10" s="75">
        <v>562</v>
      </c>
      <c r="P10" s="75">
        <v>0.45</v>
      </c>
      <c r="Q10" s="75">
        <f>O10*P10</f>
        <v>252.9</v>
      </c>
      <c r="R10" s="75">
        <v>100</v>
      </c>
      <c r="S10" s="75"/>
      <c r="T10" s="74" t="s">
        <v>280</v>
      </c>
      <c r="U10" s="74">
        <v>10</v>
      </c>
      <c r="V10" s="74">
        <v>4</v>
      </c>
      <c r="W10" s="75">
        <f t="shared" si="4"/>
        <v>3.4598655595096872E-3</v>
      </c>
      <c r="X10" s="75">
        <f t="shared" si="3"/>
        <v>3.4598655595096872</v>
      </c>
      <c r="Y10" s="76"/>
      <c r="Z10" s="74"/>
      <c r="AA10" s="75"/>
    </row>
    <row r="11" spans="1:27" s="77" customFormat="1" x14ac:dyDescent="0.25">
      <c r="A11" s="83" t="s">
        <v>39</v>
      </c>
      <c r="B11" s="73" t="s">
        <v>40</v>
      </c>
      <c r="C11" s="83" t="s">
        <v>67</v>
      </c>
      <c r="D11" s="74" t="s">
        <v>68</v>
      </c>
      <c r="E11" s="74" t="s">
        <v>52</v>
      </c>
      <c r="F11" s="74" t="s">
        <v>53</v>
      </c>
      <c r="G11" s="75">
        <v>0.7</v>
      </c>
      <c r="H11" s="75"/>
      <c r="I11" s="75"/>
      <c r="J11" s="75"/>
      <c r="K11" s="75"/>
      <c r="L11" s="75"/>
      <c r="M11" s="74" t="s">
        <v>146</v>
      </c>
      <c r="N11" s="74" t="s">
        <v>137</v>
      </c>
      <c r="O11" s="75">
        <v>562</v>
      </c>
      <c r="P11" s="75">
        <v>0.45</v>
      </c>
      <c r="Q11" s="75">
        <f>O11*P11</f>
        <v>252.9</v>
      </c>
      <c r="R11" s="75">
        <v>100</v>
      </c>
      <c r="S11" s="75"/>
      <c r="T11" s="74" t="s">
        <v>280</v>
      </c>
      <c r="U11" s="74">
        <v>10</v>
      </c>
      <c r="V11" s="74">
        <v>4</v>
      </c>
      <c r="W11" s="75">
        <f t="shared" si="4"/>
        <v>6.9197311190193744E-3</v>
      </c>
      <c r="X11" s="75">
        <f t="shared" si="3"/>
        <v>6.9197311190193744</v>
      </c>
      <c r="Y11" s="76"/>
      <c r="Z11" s="74"/>
      <c r="AA11" s="75"/>
    </row>
    <row r="12" spans="1:27" s="77" customFormat="1" x14ac:dyDescent="0.25">
      <c r="A12" s="84" t="s">
        <v>170</v>
      </c>
      <c r="B12" s="79" t="s">
        <v>171</v>
      </c>
      <c r="C12" s="84" t="s">
        <v>172</v>
      </c>
      <c r="D12" s="80" t="s">
        <v>173</v>
      </c>
      <c r="E12" s="80" t="s">
        <v>52</v>
      </c>
      <c r="F12" s="80" t="s">
        <v>84</v>
      </c>
      <c r="G12" s="81"/>
      <c r="H12" s="81">
        <f>5.69*10^8</f>
        <v>569000000</v>
      </c>
      <c r="I12" s="81"/>
      <c r="J12" s="81">
        <f>AVERAGE(6.3,6.72)*10^-12</f>
        <v>6.5099999999999995E-12</v>
      </c>
      <c r="K12" s="81">
        <f>AVERAGE(1.37,1.37)*10^8</f>
        <v>137000000</v>
      </c>
      <c r="L12" s="81"/>
      <c r="M12" s="80" t="s">
        <v>229</v>
      </c>
      <c r="N12" s="80"/>
      <c r="O12" s="81">
        <v>562</v>
      </c>
      <c r="P12" s="81">
        <v>0.45</v>
      </c>
      <c r="Q12" s="81">
        <f t="shared" ref="Q12:Q16" si="5">O12*P12</f>
        <v>252.9</v>
      </c>
      <c r="R12" s="81">
        <v>1</v>
      </c>
      <c r="S12" s="81"/>
      <c r="T12" s="31" t="s">
        <v>324</v>
      </c>
      <c r="U12" s="31">
        <v>1</v>
      </c>
      <c r="V12" s="80">
        <v>4</v>
      </c>
      <c r="W12" s="81">
        <f>(R12*H12)/((R12+Q12)*K12)/V12</f>
        <v>4.0894886486144612E-3</v>
      </c>
      <c r="X12" s="81">
        <f t="shared" si="3"/>
        <v>4.089488648614461</v>
      </c>
      <c r="Y12" s="82" t="s">
        <v>294</v>
      </c>
      <c r="Z12" s="80" t="s">
        <v>52</v>
      </c>
      <c r="AA12" s="81">
        <f>AVERAGE(X12:X17)</f>
        <v>147.39137545628907</v>
      </c>
    </row>
    <row r="13" spans="1:27" s="77" customFormat="1" x14ac:dyDescent="0.25">
      <c r="A13" s="54" t="s">
        <v>195</v>
      </c>
      <c r="B13" s="79" t="s">
        <v>196</v>
      </c>
      <c r="C13" s="85" t="s">
        <v>197</v>
      </c>
      <c r="D13" s="80" t="s">
        <v>198</v>
      </c>
      <c r="E13" s="80" t="s">
        <v>52</v>
      </c>
      <c r="F13" s="80" t="s">
        <v>84</v>
      </c>
      <c r="G13" s="81"/>
      <c r="H13" s="81">
        <f>1*10^7</f>
        <v>10000000</v>
      </c>
      <c r="I13" s="81">
        <f>1.58*10^-13</f>
        <v>1.5800000000000001E-13</v>
      </c>
      <c r="J13" s="81">
        <f>I13*60*60</f>
        <v>5.6880000000000004E-10</v>
      </c>
      <c r="K13" s="81">
        <f>1.26*10^6</f>
        <v>1260000</v>
      </c>
      <c r="L13" s="81"/>
      <c r="M13" s="80" t="s">
        <v>229</v>
      </c>
      <c r="N13" s="80"/>
      <c r="O13" s="81">
        <v>562</v>
      </c>
      <c r="P13" s="81">
        <v>0.45</v>
      </c>
      <c r="Q13" s="81">
        <f t="shared" si="5"/>
        <v>252.9</v>
      </c>
      <c r="R13" s="81">
        <v>1</v>
      </c>
      <c r="S13" s="81"/>
      <c r="T13" s="31" t="s">
        <v>324</v>
      </c>
      <c r="U13" s="31">
        <v>1</v>
      </c>
      <c r="V13" s="80">
        <v>4</v>
      </c>
      <c r="W13" s="81">
        <f>(R13*H13)/((R13+Q13)*K13)/V13</f>
        <v>7.8146001737967076E-3</v>
      </c>
      <c r="X13" s="81">
        <f t="shared" si="3"/>
        <v>7.8146001737967072</v>
      </c>
      <c r="Y13" s="82"/>
      <c r="Z13" s="80"/>
      <c r="AA13" s="81"/>
    </row>
    <row r="14" spans="1:27" s="77" customFormat="1" x14ac:dyDescent="0.25">
      <c r="A14" s="78" t="s">
        <v>295</v>
      </c>
      <c r="B14" s="79"/>
      <c r="C14" s="80" t="s">
        <v>297</v>
      </c>
      <c r="D14" s="80" t="s">
        <v>296</v>
      </c>
      <c r="E14" s="80" t="s">
        <v>52</v>
      </c>
      <c r="F14" s="80" t="s">
        <v>53</v>
      </c>
      <c r="G14" s="81"/>
      <c r="H14" s="81"/>
      <c r="I14" s="81"/>
      <c r="J14" s="81"/>
      <c r="K14" s="81"/>
      <c r="L14" s="81">
        <v>3.64</v>
      </c>
      <c r="M14" s="80"/>
      <c r="N14" s="80"/>
      <c r="O14" s="81">
        <v>562</v>
      </c>
      <c r="P14" s="81">
        <v>0.45</v>
      </c>
      <c r="Q14" s="81">
        <f t="shared" si="5"/>
        <v>252.9</v>
      </c>
      <c r="R14" s="81">
        <v>1</v>
      </c>
      <c r="S14" s="81">
        <v>4.55</v>
      </c>
      <c r="T14" s="31" t="s">
        <v>324</v>
      </c>
      <c r="U14" s="31">
        <v>1</v>
      </c>
      <c r="V14" s="80">
        <v>4</v>
      </c>
      <c r="W14" s="81">
        <f>L14/(1+(Q14/(S14*R14)))/V14</f>
        <v>1.6082734511555643E-2</v>
      </c>
      <c r="X14" s="81">
        <f>W14*1000</f>
        <v>16.082734511555643</v>
      </c>
      <c r="Y14" s="82"/>
      <c r="Z14" s="80"/>
      <c r="AA14" s="81"/>
    </row>
    <row r="15" spans="1:27" s="77" customFormat="1" x14ac:dyDescent="0.25">
      <c r="A15" s="78" t="s">
        <v>295</v>
      </c>
      <c r="B15" s="79"/>
      <c r="C15" s="80" t="s">
        <v>298</v>
      </c>
      <c r="D15" s="80" t="s">
        <v>296</v>
      </c>
      <c r="E15" s="80" t="s">
        <v>52</v>
      </c>
      <c r="F15" s="80" t="s">
        <v>53</v>
      </c>
      <c r="G15" s="81"/>
      <c r="H15" s="81"/>
      <c r="I15" s="81"/>
      <c r="J15" s="81"/>
      <c r="K15" s="81"/>
      <c r="L15" s="81">
        <v>1.67</v>
      </c>
      <c r="M15" s="80"/>
      <c r="N15" s="80"/>
      <c r="O15" s="81">
        <v>562</v>
      </c>
      <c r="P15" s="81">
        <v>0.45</v>
      </c>
      <c r="Q15" s="81">
        <f t="shared" si="5"/>
        <v>252.9</v>
      </c>
      <c r="R15" s="81">
        <v>1</v>
      </c>
      <c r="S15" s="81">
        <v>4.55</v>
      </c>
      <c r="T15" s="31" t="s">
        <v>324</v>
      </c>
      <c r="U15" s="31">
        <v>1</v>
      </c>
      <c r="V15" s="80">
        <v>4</v>
      </c>
      <c r="W15" s="81">
        <f>L15/(1+(Q15/(S15*R15)))/V15</f>
        <v>7.3786172072247032E-3</v>
      </c>
      <c r="X15" s="81">
        <f>W15*1000</f>
        <v>7.3786172072247034</v>
      </c>
      <c r="Y15" s="82"/>
      <c r="Z15" s="80"/>
      <c r="AA15" s="81"/>
    </row>
    <row r="16" spans="1:27" s="77" customFormat="1" x14ac:dyDescent="0.25">
      <c r="A16" s="78" t="s">
        <v>295</v>
      </c>
      <c r="B16" s="79"/>
      <c r="C16" s="80" t="s">
        <v>299</v>
      </c>
      <c r="D16" s="80" t="s">
        <v>296</v>
      </c>
      <c r="E16" s="80" t="s">
        <v>52</v>
      </c>
      <c r="F16" s="80" t="s">
        <v>53</v>
      </c>
      <c r="G16" s="81"/>
      <c r="H16" s="81"/>
      <c r="I16" s="81"/>
      <c r="J16" s="81"/>
      <c r="K16" s="81"/>
      <c r="L16" s="81">
        <v>77.849999999999994</v>
      </c>
      <c r="M16" s="80"/>
      <c r="N16" s="80"/>
      <c r="O16" s="81">
        <v>562</v>
      </c>
      <c r="P16" s="81">
        <v>0.45</v>
      </c>
      <c r="Q16" s="81">
        <f t="shared" si="5"/>
        <v>252.9</v>
      </c>
      <c r="R16" s="81">
        <v>1</v>
      </c>
      <c r="S16" s="81">
        <v>4.55</v>
      </c>
      <c r="T16" s="31" t="s">
        <v>324</v>
      </c>
      <c r="U16" s="31">
        <v>1</v>
      </c>
      <c r="V16" s="80">
        <v>4</v>
      </c>
      <c r="W16" s="81">
        <f>L16/(1+(Q16/(S16*R16)))/V16</f>
        <v>0.34396727519906772</v>
      </c>
      <c r="X16" s="81">
        <f>W16*1000</f>
        <v>343.96727519906773</v>
      </c>
      <c r="Y16" s="82"/>
      <c r="Z16" s="80"/>
      <c r="AA16" s="81"/>
    </row>
    <row r="17" spans="1:27" s="77" customFormat="1" x14ac:dyDescent="0.25">
      <c r="A17" s="77" t="s">
        <v>300</v>
      </c>
      <c r="B17" s="79"/>
      <c r="C17" s="85" t="s">
        <v>301</v>
      </c>
      <c r="D17" s="80" t="s">
        <v>301</v>
      </c>
      <c r="E17" s="80" t="s">
        <v>52</v>
      </c>
      <c r="F17" s="80" t="s">
        <v>53</v>
      </c>
      <c r="G17" s="81"/>
      <c r="H17" s="81"/>
      <c r="I17" s="81"/>
      <c r="J17" s="81"/>
      <c r="K17" s="81"/>
      <c r="L17" s="81">
        <v>114.3</v>
      </c>
      <c r="M17" s="80"/>
      <c r="N17" s="80"/>
      <c r="O17" s="81">
        <v>562</v>
      </c>
      <c r="P17" s="81">
        <v>0.45</v>
      </c>
      <c r="Q17" s="81">
        <f t="shared" ref="Q17" si="6">O17*P17</f>
        <v>252.9</v>
      </c>
      <c r="R17" s="81">
        <v>1</v>
      </c>
      <c r="S17" s="81">
        <v>4.55</v>
      </c>
      <c r="T17" s="31" t="s">
        <v>324</v>
      </c>
      <c r="U17" s="31">
        <v>1</v>
      </c>
      <c r="V17" s="80">
        <v>4</v>
      </c>
      <c r="W17" s="81">
        <f>L17/(1+(Q17/(S17*R17)))/V17</f>
        <v>0.50501553699747526</v>
      </c>
      <c r="X17" s="81">
        <f>W17*1000</f>
        <v>505.01553699747524</v>
      </c>
      <c r="Y17" s="82"/>
      <c r="Z17" s="80"/>
      <c r="AA17" s="81"/>
    </row>
    <row r="18" spans="1:27" x14ac:dyDescent="0.25">
      <c r="A18" s="56" t="s">
        <v>39</v>
      </c>
      <c r="B18" s="57" t="s">
        <v>40</v>
      </c>
      <c r="C18" s="56" t="s">
        <v>69</v>
      </c>
      <c r="D18" s="37" t="s">
        <v>70</v>
      </c>
      <c r="E18" s="37" t="s">
        <v>52</v>
      </c>
      <c r="F18" s="37" t="s">
        <v>53</v>
      </c>
      <c r="G18" s="40">
        <v>70</v>
      </c>
      <c r="H18" s="40"/>
      <c r="I18" s="40"/>
      <c r="J18" s="40"/>
      <c r="K18" s="40"/>
      <c r="L18" s="40"/>
      <c r="M18" s="37" t="s">
        <v>144</v>
      </c>
      <c r="N18" s="37" t="s">
        <v>137</v>
      </c>
      <c r="O18" s="40">
        <v>562</v>
      </c>
      <c r="P18" s="40">
        <v>0.45</v>
      </c>
      <c r="Q18" s="40">
        <f t="shared" si="0"/>
        <v>252.9</v>
      </c>
      <c r="R18" s="40">
        <f t="shared" ref="R18:R23" si="7">(((80+36+80+36)+8*(44+28+44+28))*0.5)*0.00064516</f>
        <v>0.44645071999999997</v>
      </c>
      <c r="S18" s="40"/>
      <c r="T18" s="37" t="s">
        <v>238</v>
      </c>
      <c r="U18" s="37">
        <v>1</v>
      </c>
      <c r="V18" s="37">
        <v>4</v>
      </c>
      <c r="W18" s="40">
        <f t="shared" ref="W18:W35" si="8">R18*G18/Q18/U18/V18</f>
        <v>3.0893189402926055E-2</v>
      </c>
      <c r="X18" s="40">
        <f t="shared" si="1"/>
        <v>30.893189402926055</v>
      </c>
      <c r="Y18" s="37" t="s">
        <v>261</v>
      </c>
      <c r="Z18" s="37" t="s">
        <v>52</v>
      </c>
      <c r="AA18" s="40">
        <f>AVERAGE(X18:X23)</f>
        <v>37.513158560695928</v>
      </c>
    </row>
    <row r="19" spans="1:27" x14ac:dyDescent="0.25">
      <c r="A19" s="56" t="s">
        <v>39</v>
      </c>
      <c r="B19" s="57" t="s">
        <v>40</v>
      </c>
      <c r="C19" s="56" t="s">
        <v>71</v>
      </c>
      <c r="D19" s="37" t="s">
        <v>72</v>
      </c>
      <c r="E19" s="37" t="s">
        <v>52</v>
      </c>
      <c r="F19" s="37" t="s">
        <v>53</v>
      </c>
      <c r="G19" s="40">
        <v>140</v>
      </c>
      <c r="H19" s="40"/>
      <c r="I19" s="40"/>
      <c r="J19" s="40"/>
      <c r="K19" s="40"/>
      <c r="L19" s="40"/>
      <c r="M19" s="37" t="s">
        <v>144</v>
      </c>
      <c r="N19" s="37" t="s">
        <v>137</v>
      </c>
      <c r="O19" s="40">
        <v>562</v>
      </c>
      <c r="P19" s="40">
        <v>0.45</v>
      </c>
      <c r="Q19" s="40">
        <f t="shared" si="0"/>
        <v>252.9</v>
      </c>
      <c r="R19" s="40">
        <f t="shared" si="7"/>
        <v>0.44645071999999997</v>
      </c>
      <c r="S19" s="40"/>
      <c r="T19" s="37" t="s">
        <v>238</v>
      </c>
      <c r="U19" s="37">
        <v>1</v>
      </c>
      <c r="V19" s="37">
        <v>4</v>
      </c>
      <c r="W19" s="40">
        <f t="shared" si="8"/>
        <v>6.178637880585211E-2</v>
      </c>
      <c r="X19" s="40">
        <f t="shared" si="1"/>
        <v>61.78637880585211</v>
      </c>
      <c r="Y19" s="37"/>
      <c r="Z19" s="37"/>
      <c r="AA19" s="40"/>
    </row>
    <row r="20" spans="1:27" x14ac:dyDescent="0.25">
      <c r="A20" s="56" t="s">
        <v>39</v>
      </c>
      <c r="B20" s="57" t="s">
        <v>40</v>
      </c>
      <c r="C20" s="56" t="s">
        <v>73</v>
      </c>
      <c r="D20" s="37" t="s">
        <v>74</v>
      </c>
      <c r="E20" s="37" t="s">
        <v>52</v>
      </c>
      <c r="F20" s="37" t="s">
        <v>53</v>
      </c>
      <c r="G20" s="40">
        <v>50</v>
      </c>
      <c r="H20" s="40"/>
      <c r="I20" s="40"/>
      <c r="J20" s="40"/>
      <c r="K20" s="40"/>
      <c r="L20" s="40"/>
      <c r="M20" s="37" t="s">
        <v>144</v>
      </c>
      <c r="N20" s="37" t="s">
        <v>137</v>
      </c>
      <c r="O20" s="40">
        <v>562</v>
      </c>
      <c r="P20" s="40">
        <v>0.45</v>
      </c>
      <c r="Q20" s="40">
        <f t="shared" si="0"/>
        <v>252.9</v>
      </c>
      <c r="R20" s="40">
        <f t="shared" si="7"/>
        <v>0.44645071999999997</v>
      </c>
      <c r="S20" s="40"/>
      <c r="T20" s="37" t="s">
        <v>238</v>
      </c>
      <c r="U20" s="37">
        <v>1</v>
      </c>
      <c r="V20" s="37">
        <v>4</v>
      </c>
      <c r="W20" s="40">
        <f t="shared" si="8"/>
        <v>2.2066563859232897E-2</v>
      </c>
      <c r="X20" s="40">
        <f t="shared" si="1"/>
        <v>22.066563859232897</v>
      </c>
      <c r="Y20" s="37"/>
      <c r="Z20" s="37"/>
      <c r="AA20" s="40"/>
    </row>
    <row r="21" spans="1:27" x14ac:dyDescent="0.25">
      <c r="A21" s="56" t="s">
        <v>39</v>
      </c>
      <c r="B21" s="57" t="s">
        <v>40</v>
      </c>
      <c r="C21" s="56" t="s">
        <v>75</v>
      </c>
      <c r="D21" s="37" t="s">
        <v>76</v>
      </c>
      <c r="E21" s="37" t="s">
        <v>52</v>
      </c>
      <c r="F21" s="37" t="s">
        <v>53</v>
      </c>
      <c r="G21" s="40">
        <v>50</v>
      </c>
      <c r="H21" s="40"/>
      <c r="I21" s="40"/>
      <c r="J21" s="40"/>
      <c r="K21" s="40"/>
      <c r="L21" s="40"/>
      <c r="M21" s="37" t="s">
        <v>144</v>
      </c>
      <c r="N21" s="37" t="s">
        <v>137</v>
      </c>
      <c r="O21" s="40">
        <v>562</v>
      </c>
      <c r="P21" s="40">
        <v>0.45</v>
      </c>
      <c r="Q21" s="40">
        <f t="shared" si="0"/>
        <v>252.9</v>
      </c>
      <c r="R21" s="40">
        <f t="shared" si="7"/>
        <v>0.44645071999999997</v>
      </c>
      <c r="S21" s="40"/>
      <c r="T21" s="37" t="s">
        <v>238</v>
      </c>
      <c r="U21" s="37">
        <v>1</v>
      </c>
      <c r="V21" s="37">
        <v>4</v>
      </c>
      <c r="W21" s="40">
        <f t="shared" si="8"/>
        <v>2.2066563859232897E-2</v>
      </c>
      <c r="X21" s="40">
        <f t="shared" si="1"/>
        <v>22.066563859232897</v>
      </c>
      <c r="Y21" s="37"/>
      <c r="Z21" s="37"/>
      <c r="AA21" s="40"/>
    </row>
    <row r="22" spans="1:27" x14ac:dyDescent="0.25">
      <c r="A22" s="56" t="s">
        <v>39</v>
      </c>
      <c r="B22" s="57" t="s">
        <v>40</v>
      </c>
      <c r="C22" s="56" t="s">
        <v>71</v>
      </c>
      <c r="D22" s="37" t="s">
        <v>72</v>
      </c>
      <c r="E22" s="37" t="s">
        <v>52</v>
      </c>
      <c r="F22" s="37" t="s">
        <v>53</v>
      </c>
      <c r="G22" s="40">
        <v>130</v>
      </c>
      <c r="H22" s="40"/>
      <c r="I22" s="40"/>
      <c r="J22" s="40"/>
      <c r="K22" s="40"/>
      <c r="L22" s="40"/>
      <c r="M22" s="37" t="s">
        <v>146</v>
      </c>
      <c r="N22" s="37" t="s">
        <v>137</v>
      </c>
      <c r="O22" s="40">
        <v>562</v>
      </c>
      <c r="P22" s="40">
        <v>0.45</v>
      </c>
      <c r="Q22" s="40">
        <f t="shared" si="0"/>
        <v>252.9</v>
      </c>
      <c r="R22" s="40">
        <f t="shared" si="7"/>
        <v>0.44645071999999997</v>
      </c>
      <c r="S22" s="40"/>
      <c r="T22" s="37" t="s">
        <v>238</v>
      </c>
      <c r="U22" s="37">
        <v>1</v>
      </c>
      <c r="V22" s="37">
        <v>4</v>
      </c>
      <c r="W22" s="40">
        <f t="shared" si="8"/>
        <v>5.7373066034005535E-2</v>
      </c>
      <c r="X22" s="40">
        <f t="shared" si="1"/>
        <v>57.373066034005532</v>
      </c>
      <c r="Y22" s="37"/>
      <c r="Z22" s="37"/>
      <c r="AA22" s="40"/>
    </row>
    <row r="23" spans="1:27" x14ac:dyDescent="0.25">
      <c r="A23" s="56" t="s">
        <v>39</v>
      </c>
      <c r="B23" s="57" t="s">
        <v>40</v>
      </c>
      <c r="C23" s="56" t="s">
        <v>75</v>
      </c>
      <c r="D23" s="37" t="s">
        <v>76</v>
      </c>
      <c r="E23" s="37" t="s">
        <v>52</v>
      </c>
      <c r="F23" s="37" t="s">
        <v>53</v>
      </c>
      <c r="G23" s="40">
        <v>70</v>
      </c>
      <c r="H23" s="40"/>
      <c r="I23" s="40"/>
      <c r="J23" s="40"/>
      <c r="K23" s="40"/>
      <c r="L23" s="40"/>
      <c r="M23" s="37" t="s">
        <v>146</v>
      </c>
      <c r="N23" s="37" t="s">
        <v>137</v>
      </c>
      <c r="O23" s="40">
        <v>562</v>
      </c>
      <c r="P23" s="40">
        <v>0.45</v>
      </c>
      <c r="Q23" s="40">
        <f t="shared" si="0"/>
        <v>252.9</v>
      </c>
      <c r="R23" s="40">
        <f t="shared" si="7"/>
        <v>0.44645071999999997</v>
      </c>
      <c r="S23" s="40"/>
      <c r="T23" s="37" t="s">
        <v>238</v>
      </c>
      <c r="U23" s="37">
        <v>1</v>
      </c>
      <c r="V23" s="37">
        <v>4</v>
      </c>
      <c r="W23" s="40">
        <f t="shared" si="8"/>
        <v>3.0893189402926055E-2</v>
      </c>
      <c r="X23" s="40">
        <f t="shared" si="1"/>
        <v>30.893189402926055</v>
      </c>
      <c r="Y23" s="37"/>
      <c r="Z23" s="37"/>
      <c r="AA23" s="40"/>
    </row>
    <row r="24" spans="1:27" x14ac:dyDescent="0.25">
      <c r="A24" s="51" t="s">
        <v>39</v>
      </c>
      <c r="B24" s="52" t="s">
        <v>40</v>
      </c>
      <c r="C24" s="51" t="s">
        <v>77</v>
      </c>
      <c r="D24" s="31" t="s">
        <v>78</v>
      </c>
      <c r="E24" s="31" t="s">
        <v>52</v>
      </c>
      <c r="F24" s="31" t="s">
        <v>53</v>
      </c>
      <c r="G24" s="34">
        <v>36</v>
      </c>
      <c r="H24" s="34"/>
      <c r="I24" s="34"/>
      <c r="J24" s="34"/>
      <c r="K24" s="34"/>
      <c r="L24" s="34"/>
      <c r="M24" s="31" t="s">
        <v>144</v>
      </c>
      <c r="N24" s="31" t="s">
        <v>137</v>
      </c>
      <c r="O24" s="34">
        <v>562</v>
      </c>
      <c r="P24" s="34">
        <v>0.45</v>
      </c>
      <c r="Q24" s="34">
        <f t="shared" ref="Q24:Q33" si="9">O24*P24</f>
        <v>252.9</v>
      </c>
      <c r="R24" s="87">
        <f>4*(17*13)*0.00064516</f>
        <v>0.57032143999999996</v>
      </c>
      <c r="S24" s="9"/>
      <c r="T24" s="9" t="s">
        <v>281</v>
      </c>
      <c r="U24" s="31">
        <v>1</v>
      </c>
      <c r="V24" s="31">
        <v>4</v>
      </c>
      <c r="W24" s="34">
        <f t="shared" si="8"/>
        <v>2.0296136654804269E-2</v>
      </c>
      <c r="X24" s="34">
        <f t="shared" si="1"/>
        <v>20.296136654804268</v>
      </c>
      <c r="Y24" s="31" t="s">
        <v>302</v>
      </c>
      <c r="Z24" s="31" t="s">
        <v>52</v>
      </c>
      <c r="AA24" s="34">
        <f>AVERAGE(X24:X32)</f>
        <v>302.35025902733292</v>
      </c>
    </row>
    <row r="25" spans="1:27" x14ac:dyDescent="0.25">
      <c r="A25" s="51" t="s">
        <v>39</v>
      </c>
      <c r="B25" s="52" t="s">
        <v>40</v>
      </c>
      <c r="C25" s="51" t="s">
        <v>77</v>
      </c>
      <c r="D25" s="31" t="s">
        <v>78</v>
      </c>
      <c r="E25" s="31" t="s">
        <v>52</v>
      </c>
      <c r="F25" s="31" t="s">
        <v>53</v>
      </c>
      <c r="G25" s="34">
        <v>28</v>
      </c>
      <c r="H25" s="34"/>
      <c r="I25" s="34"/>
      <c r="J25" s="34"/>
      <c r="K25" s="34"/>
      <c r="L25" s="34"/>
      <c r="M25" s="31" t="s">
        <v>146</v>
      </c>
      <c r="N25" s="31" t="s">
        <v>137</v>
      </c>
      <c r="O25" s="34">
        <v>562</v>
      </c>
      <c r="P25" s="34">
        <v>0.45</v>
      </c>
      <c r="Q25" s="34">
        <f>O25*P25</f>
        <v>252.9</v>
      </c>
      <c r="R25" s="87">
        <f>4*(17*13)*0.00064516</f>
        <v>0.57032143999999996</v>
      </c>
      <c r="S25" s="34"/>
      <c r="T25" s="9" t="s">
        <v>281</v>
      </c>
      <c r="U25" s="31">
        <v>1</v>
      </c>
      <c r="V25" s="31">
        <v>4</v>
      </c>
      <c r="W25" s="34">
        <f t="shared" si="8"/>
        <v>1.5785884064847766E-2</v>
      </c>
      <c r="X25" s="34">
        <f t="shared" si="1"/>
        <v>15.785884064847766</v>
      </c>
      <c r="Y25" s="31"/>
      <c r="Z25" s="31"/>
      <c r="AA25" s="34"/>
    </row>
    <row r="26" spans="1:27" x14ac:dyDescent="0.25">
      <c r="A26" s="51" t="s">
        <v>39</v>
      </c>
      <c r="B26" s="52" t="s">
        <v>40</v>
      </c>
      <c r="C26" s="51" t="s">
        <v>79</v>
      </c>
      <c r="D26" s="31" t="s">
        <v>80</v>
      </c>
      <c r="E26" s="31" t="s">
        <v>52</v>
      </c>
      <c r="F26" s="31" t="s">
        <v>53</v>
      </c>
      <c r="G26" s="34">
        <v>77</v>
      </c>
      <c r="H26" s="34"/>
      <c r="I26" s="34"/>
      <c r="J26" s="34"/>
      <c r="K26" s="34"/>
      <c r="L26" s="34"/>
      <c r="M26" s="31" t="s">
        <v>144</v>
      </c>
      <c r="N26" s="31" t="s">
        <v>137</v>
      </c>
      <c r="O26" s="34">
        <v>562</v>
      </c>
      <c r="P26" s="34">
        <v>0.45</v>
      </c>
      <c r="Q26" s="34">
        <f t="shared" si="9"/>
        <v>252.9</v>
      </c>
      <c r="R26" s="87">
        <f t="shared" ref="R26:R28" si="10">((2*80*36+2*80*30+2*36*30)+(2*60*36+2*60*30+2*36*30))*0.00064516</f>
        <v>14.709648</v>
      </c>
      <c r="S26" s="34"/>
      <c r="T26" s="9" t="s">
        <v>284</v>
      </c>
      <c r="U26" s="31">
        <v>1</v>
      </c>
      <c r="V26" s="31">
        <v>4</v>
      </c>
      <c r="W26" s="34">
        <f t="shared" si="8"/>
        <v>1.1196548991696322</v>
      </c>
      <c r="X26" s="34">
        <f t="shared" ref="X26:X28" si="11">W26*1000</f>
        <v>1119.6548991696322</v>
      </c>
      <c r="Y26" s="31"/>
      <c r="Z26" s="31"/>
      <c r="AA26" s="58"/>
    </row>
    <row r="27" spans="1:27" s="77" customFormat="1" x14ac:dyDescent="0.25">
      <c r="A27" s="84" t="s">
        <v>287</v>
      </c>
      <c r="B27" s="79"/>
      <c r="C27" s="84" t="s">
        <v>317</v>
      </c>
      <c r="D27" s="80" t="s">
        <v>288</v>
      </c>
      <c r="E27" s="80" t="s">
        <v>52</v>
      </c>
      <c r="F27" s="80" t="s">
        <v>53</v>
      </c>
      <c r="G27" s="81"/>
      <c r="H27" s="81"/>
      <c r="I27" s="81"/>
      <c r="J27" s="81"/>
      <c r="K27" s="81"/>
      <c r="L27" s="81">
        <v>8.6999999999999993</v>
      </c>
      <c r="M27" s="80"/>
      <c r="N27" s="80"/>
      <c r="O27" s="81">
        <v>562</v>
      </c>
      <c r="P27" s="81">
        <v>0.45</v>
      </c>
      <c r="Q27" s="81">
        <f t="shared" si="9"/>
        <v>252.9</v>
      </c>
      <c r="R27" s="87">
        <f t="shared" si="10"/>
        <v>14.709648</v>
      </c>
      <c r="S27" s="81">
        <v>4.55</v>
      </c>
      <c r="T27" s="9" t="s">
        <v>284</v>
      </c>
      <c r="U27" s="80">
        <v>1</v>
      </c>
      <c r="V27" s="80">
        <v>4</v>
      </c>
      <c r="W27" s="81">
        <f>L27/(1+(Q27/(S27*R27)))/V27</f>
        <v>0.45515072198991752</v>
      </c>
      <c r="X27" s="81">
        <f t="shared" si="11"/>
        <v>455.15072198991754</v>
      </c>
      <c r="Y27" s="80"/>
      <c r="Z27" s="80"/>
      <c r="AA27" s="81"/>
    </row>
    <row r="28" spans="1:27" s="77" customFormat="1" x14ac:dyDescent="0.25">
      <c r="A28" s="84" t="s">
        <v>287</v>
      </c>
      <c r="B28" s="79"/>
      <c r="C28" s="84" t="s">
        <v>318</v>
      </c>
      <c r="D28" s="80" t="s">
        <v>288</v>
      </c>
      <c r="E28" s="80" t="s">
        <v>52</v>
      </c>
      <c r="F28" s="80" t="s">
        <v>53</v>
      </c>
      <c r="G28" s="81"/>
      <c r="H28" s="81"/>
      <c r="I28" s="81"/>
      <c r="J28" s="81"/>
      <c r="K28" s="81"/>
      <c r="L28" s="81">
        <v>10.8</v>
      </c>
      <c r="M28" s="80"/>
      <c r="N28" s="80"/>
      <c r="O28" s="81">
        <v>562</v>
      </c>
      <c r="P28" s="81">
        <v>0.45</v>
      </c>
      <c r="Q28" s="81">
        <f t="shared" ref="Q28" si="12">O28*P28</f>
        <v>252.9</v>
      </c>
      <c r="R28" s="87">
        <f t="shared" si="10"/>
        <v>14.709648</v>
      </c>
      <c r="S28" s="81">
        <v>4.55</v>
      </c>
      <c r="T28" s="9" t="s">
        <v>284</v>
      </c>
      <c r="U28" s="80">
        <v>1</v>
      </c>
      <c r="V28" s="80">
        <v>4</v>
      </c>
      <c r="W28" s="81">
        <f>L28/(1+(Q28/(S28*R28)))/V28</f>
        <v>0.56501468936679422</v>
      </c>
      <c r="X28" s="81">
        <f t="shared" si="11"/>
        <v>565.01468936679419</v>
      </c>
      <c r="Y28" s="80"/>
      <c r="Z28" s="80"/>
      <c r="AA28" s="81"/>
    </row>
    <row r="29" spans="1:27" s="77" customFormat="1" x14ac:dyDescent="0.25">
      <c r="A29" s="84" t="s">
        <v>287</v>
      </c>
      <c r="B29" s="79"/>
      <c r="C29" s="84" t="s">
        <v>289</v>
      </c>
      <c r="D29" s="80" t="s">
        <v>288</v>
      </c>
      <c r="E29" s="80" t="s">
        <v>52</v>
      </c>
      <c r="F29" s="80" t="s">
        <v>53</v>
      </c>
      <c r="G29" s="81"/>
      <c r="H29" s="81"/>
      <c r="I29" s="81"/>
      <c r="J29" s="81"/>
      <c r="K29" s="81"/>
      <c r="L29" s="81"/>
      <c r="M29" s="80" t="s">
        <v>320</v>
      </c>
      <c r="N29" s="80" t="s">
        <v>319</v>
      </c>
      <c r="O29" s="81"/>
      <c r="P29" s="81"/>
      <c r="Q29" s="81"/>
      <c r="R29" s="81"/>
      <c r="S29" s="81"/>
      <c r="T29" s="80"/>
      <c r="U29" s="80">
        <v>1</v>
      </c>
      <c r="V29" s="80">
        <v>4</v>
      </c>
      <c r="W29" s="81"/>
      <c r="X29" s="81">
        <f>579/V29</f>
        <v>144.75</v>
      </c>
      <c r="Y29" s="80"/>
      <c r="Z29" s="80"/>
      <c r="AA29" s="81"/>
    </row>
    <row r="30" spans="1:27" s="77" customFormat="1" x14ac:dyDescent="0.25">
      <c r="A30" s="84" t="s">
        <v>287</v>
      </c>
      <c r="B30" s="79"/>
      <c r="C30" s="84" t="s">
        <v>291</v>
      </c>
      <c r="D30" s="80" t="s">
        <v>288</v>
      </c>
      <c r="E30" s="80" t="s">
        <v>52</v>
      </c>
      <c r="F30" s="80" t="s">
        <v>53</v>
      </c>
      <c r="G30" s="81"/>
      <c r="H30" s="81"/>
      <c r="I30" s="81"/>
      <c r="J30" s="81"/>
      <c r="K30" s="81"/>
      <c r="L30" s="81"/>
      <c r="M30" s="80" t="s">
        <v>321</v>
      </c>
      <c r="N30" s="80" t="s">
        <v>319</v>
      </c>
      <c r="O30" s="81"/>
      <c r="P30" s="81"/>
      <c r="Q30" s="81"/>
      <c r="R30" s="81"/>
      <c r="S30" s="81"/>
      <c r="T30" s="80"/>
      <c r="U30" s="80">
        <v>1</v>
      </c>
      <c r="V30" s="80">
        <v>4</v>
      </c>
      <c r="W30" s="81"/>
      <c r="X30" s="81">
        <f>604/V30</f>
        <v>151</v>
      </c>
      <c r="Y30" s="80"/>
      <c r="Z30" s="80"/>
      <c r="AA30" s="81"/>
    </row>
    <row r="31" spans="1:27" s="77" customFormat="1" x14ac:dyDescent="0.25">
      <c r="A31" s="84" t="s">
        <v>287</v>
      </c>
      <c r="B31" s="79"/>
      <c r="C31" s="84" t="s">
        <v>290</v>
      </c>
      <c r="D31" s="80" t="s">
        <v>288</v>
      </c>
      <c r="E31" s="80" t="s">
        <v>52</v>
      </c>
      <c r="F31" s="80" t="s">
        <v>53</v>
      </c>
      <c r="G31" s="81"/>
      <c r="H31" s="81"/>
      <c r="I31" s="81"/>
      <c r="J31" s="81"/>
      <c r="K31" s="81"/>
      <c r="L31" s="81"/>
      <c r="M31" s="80" t="s">
        <v>322</v>
      </c>
      <c r="N31" s="80" t="s">
        <v>319</v>
      </c>
      <c r="O31" s="81"/>
      <c r="P31" s="81"/>
      <c r="Q31" s="81"/>
      <c r="R31" s="81"/>
      <c r="S31" s="81"/>
      <c r="T31" s="80"/>
      <c r="U31" s="80">
        <v>1</v>
      </c>
      <c r="V31" s="80">
        <v>4</v>
      </c>
      <c r="W31" s="81"/>
      <c r="X31" s="81">
        <f>427/V31</f>
        <v>106.75</v>
      </c>
      <c r="Y31" s="80"/>
      <c r="Z31" s="80"/>
      <c r="AA31" s="81"/>
    </row>
    <row r="32" spans="1:27" s="77" customFormat="1" x14ac:dyDescent="0.25">
      <c r="A32" s="84" t="s">
        <v>287</v>
      </c>
      <c r="B32" s="79"/>
      <c r="C32" s="84" t="s">
        <v>292</v>
      </c>
      <c r="D32" s="80" t="s">
        <v>288</v>
      </c>
      <c r="E32" s="80" t="s">
        <v>52</v>
      </c>
      <c r="F32" s="80" t="s">
        <v>53</v>
      </c>
      <c r="G32" s="81"/>
      <c r="H32" s="81"/>
      <c r="I32" s="81"/>
      <c r="J32" s="81"/>
      <c r="K32" s="81"/>
      <c r="L32" s="81"/>
      <c r="M32" s="80" t="s">
        <v>323</v>
      </c>
      <c r="N32" s="80" t="s">
        <v>319</v>
      </c>
      <c r="O32" s="81"/>
      <c r="P32" s="81"/>
      <c r="Q32" s="81"/>
      <c r="R32" s="81"/>
      <c r="S32" s="81"/>
      <c r="T32" s="80"/>
      <c r="U32" s="80">
        <v>1</v>
      </c>
      <c r="V32" s="80">
        <v>4</v>
      </c>
      <c r="W32" s="81"/>
      <c r="X32" s="81">
        <f>571/V32</f>
        <v>142.75</v>
      </c>
      <c r="Y32" s="80"/>
      <c r="Z32" s="80"/>
      <c r="AA32" s="81"/>
    </row>
    <row r="33" spans="1:27" x14ac:dyDescent="0.25">
      <c r="A33" s="56" t="s">
        <v>39</v>
      </c>
      <c r="B33" s="57" t="s">
        <v>40</v>
      </c>
      <c r="C33" s="56" t="s">
        <v>81</v>
      </c>
      <c r="D33" s="37" t="s">
        <v>82</v>
      </c>
      <c r="E33" s="37" t="s">
        <v>52</v>
      </c>
      <c r="F33" s="37" t="s">
        <v>53</v>
      </c>
      <c r="G33" s="40">
        <v>1.2E-2</v>
      </c>
      <c r="H33" s="40"/>
      <c r="I33" s="40"/>
      <c r="J33" s="40"/>
      <c r="K33" s="40"/>
      <c r="L33" s="40"/>
      <c r="M33" s="37" t="s">
        <v>144</v>
      </c>
      <c r="N33" s="37" t="s">
        <v>137</v>
      </c>
      <c r="O33" s="40">
        <v>562</v>
      </c>
      <c r="P33" s="40">
        <v>0.45</v>
      </c>
      <c r="Q33" s="40">
        <f t="shared" si="9"/>
        <v>252.9</v>
      </c>
      <c r="R33" s="40">
        <f>((80*60+2*80*12+2*60*12)+2*(38*75+2*38*12+2*75*12))*0.00064516</f>
        <v>12.44126544</v>
      </c>
      <c r="S33" s="40"/>
      <c r="T33" s="37" t="s">
        <v>283</v>
      </c>
      <c r="U33" s="37">
        <v>1</v>
      </c>
      <c r="V33" s="37">
        <v>4</v>
      </c>
      <c r="W33" s="40">
        <f t="shared" si="8"/>
        <v>1.4758321992882565E-4</v>
      </c>
      <c r="X33" s="40">
        <f t="shared" ref="X33" si="13">W33*1000</f>
        <v>0.14758321992882564</v>
      </c>
      <c r="Y33" s="37" t="s">
        <v>82</v>
      </c>
      <c r="Z33" s="37" t="s">
        <v>52</v>
      </c>
      <c r="AA33" s="40">
        <f>X33</f>
        <v>0.14758321992882564</v>
      </c>
    </row>
    <row r="34" spans="1:27" x14ac:dyDescent="0.25">
      <c r="A34" s="51" t="s">
        <v>94</v>
      </c>
      <c r="B34" s="52" t="s">
        <v>95</v>
      </c>
      <c r="C34" s="51" t="s">
        <v>167</v>
      </c>
      <c r="D34" s="31" t="s">
        <v>97</v>
      </c>
      <c r="E34" s="31" t="s">
        <v>104</v>
      </c>
      <c r="F34" s="31" t="s">
        <v>105</v>
      </c>
      <c r="G34" s="34">
        <v>4.9000000000000002E-2</v>
      </c>
      <c r="H34" s="34"/>
      <c r="I34" s="34"/>
      <c r="J34" s="34"/>
      <c r="K34" s="34"/>
      <c r="L34" s="34"/>
      <c r="M34" s="31"/>
      <c r="N34" s="31" t="s">
        <v>169</v>
      </c>
      <c r="O34" s="34">
        <v>562</v>
      </c>
      <c r="P34" s="34">
        <v>0.45</v>
      </c>
      <c r="Q34" s="34">
        <f>O34*P34</f>
        <v>252.9</v>
      </c>
      <c r="R34" s="34">
        <f>3*(84*52*2)*0.00064516</f>
        <v>16.90835328</v>
      </c>
      <c r="S34" s="34"/>
      <c r="T34" s="31" t="s">
        <v>282</v>
      </c>
      <c r="U34" s="31">
        <v>1</v>
      </c>
      <c r="V34" s="31">
        <v>4</v>
      </c>
      <c r="W34" s="34">
        <f t="shared" si="8"/>
        <v>8.1900880854092527E-4</v>
      </c>
      <c r="X34" s="34">
        <f>W34*1000</f>
        <v>0.81900880854092528</v>
      </c>
      <c r="Y34" s="31" t="s">
        <v>262</v>
      </c>
      <c r="Z34" s="31" t="s">
        <v>104</v>
      </c>
      <c r="AA34" s="34">
        <f>AVERAGE(X34:X35)</f>
        <v>1.746661642704626</v>
      </c>
    </row>
    <row r="35" spans="1:27" x14ac:dyDescent="0.25">
      <c r="A35" s="51" t="s">
        <v>94</v>
      </c>
      <c r="B35" s="52" t="s">
        <v>95</v>
      </c>
      <c r="C35" s="51" t="s">
        <v>168</v>
      </c>
      <c r="D35" s="31" t="s">
        <v>97</v>
      </c>
      <c r="E35" s="31" t="s">
        <v>104</v>
      </c>
      <c r="F35" s="31" t="s">
        <v>105</v>
      </c>
      <c r="G35" s="34">
        <v>0.16</v>
      </c>
      <c r="H35" s="34"/>
      <c r="I35" s="34"/>
      <c r="J35" s="34"/>
      <c r="K35" s="34"/>
      <c r="L35" s="34"/>
      <c r="M35" s="31"/>
      <c r="N35" s="31" t="s">
        <v>169</v>
      </c>
      <c r="O35" s="34">
        <v>562</v>
      </c>
      <c r="P35" s="34">
        <v>0.45</v>
      </c>
      <c r="Q35" s="34">
        <f>O35*P35</f>
        <v>252.9</v>
      </c>
      <c r="R35" s="34">
        <f>3*(84*52*2)*0.00064516</f>
        <v>16.90835328</v>
      </c>
      <c r="S35" s="34"/>
      <c r="T35" s="31" t="s">
        <v>282</v>
      </c>
      <c r="U35" s="31">
        <v>1</v>
      </c>
      <c r="V35" s="31">
        <v>4</v>
      </c>
      <c r="W35" s="34">
        <f t="shared" si="8"/>
        <v>2.6743144768683271E-3</v>
      </c>
      <c r="X35" s="34">
        <f>W35*1000</f>
        <v>2.6743144768683269</v>
      </c>
      <c r="Y35" s="31"/>
      <c r="Z35" s="31"/>
      <c r="AA35" s="34"/>
    </row>
    <row r="36" spans="1:27" s="77" customFormat="1" x14ac:dyDescent="0.25">
      <c r="A36" s="72" t="s">
        <v>295</v>
      </c>
      <c r="B36" s="73"/>
      <c r="C36" s="74" t="s">
        <v>298</v>
      </c>
      <c r="D36" s="74" t="s">
        <v>296</v>
      </c>
      <c r="E36" s="74" t="s">
        <v>104</v>
      </c>
      <c r="F36" s="74" t="s">
        <v>105</v>
      </c>
      <c r="G36" s="75"/>
      <c r="H36" s="75"/>
      <c r="I36" s="75"/>
      <c r="J36" s="75"/>
      <c r="K36" s="75"/>
      <c r="L36" s="75">
        <v>4.4000000000000004</v>
      </c>
      <c r="M36" s="74"/>
      <c r="N36" s="74"/>
      <c r="O36" s="75">
        <v>562</v>
      </c>
      <c r="P36" s="75">
        <v>0.45</v>
      </c>
      <c r="Q36" s="75">
        <f t="shared" ref="Q36:Q37" si="14">O36*P36</f>
        <v>252.9</v>
      </c>
      <c r="R36" s="75">
        <v>1</v>
      </c>
      <c r="S36" s="75">
        <v>4.28</v>
      </c>
      <c r="T36" s="37" t="s">
        <v>324</v>
      </c>
      <c r="U36" s="74">
        <v>1</v>
      </c>
      <c r="V36" s="74">
        <v>4</v>
      </c>
      <c r="W36" s="75">
        <f>L36/(1+(Q36/(S36*R36)))/V36</f>
        <v>1.8306244653550043E-2</v>
      </c>
      <c r="X36" s="75">
        <f>W36*1000</f>
        <v>18.306244653550042</v>
      </c>
      <c r="Y36" s="76" t="s">
        <v>294</v>
      </c>
      <c r="Z36" s="74" t="s">
        <v>104</v>
      </c>
      <c r="AA36" s="75">
        <f>AVERAGE(X36:X37)</f>
        <v>42.978069834357264</v>
      </c>
    </row>
    <row r="37" spans="1:27" s="77" customFormat="1" x14ac:dyDescent="0.25">
      <c r="A37" s="72" t="s">
        <v>295</v>
      </c>
      <c r="B37" s="73"/>
      <c r="C37" s="74" t="s">
        <v>299</v>
      </c>
      <c r="D37" s="74" t="s">
        <v>296</v>
      </c>
      <c r="E37" s="74" t="s">
        <v>104</v>
      </c>
      <c r="F37" s="74" t="s">
        <v>105</v>
      </c>
      <c r="G37" s="75"/>
      <c r="H37" s="75"/>
      <c r="I37" s="75"/>
      <c r="J37" s="75"/>
      <c r="K37" s="75"/>
      <c r="L37" s="75">
        <v>16.260000000000002</v>
      </c>
      <c r="M37" s="74"/>
      <c r="N37" s="74"/>
      <c r="O37" s="75">
        <v>562</v>
      </c>
      <c r="P37" s="75">
        <v>0.45</v>
      </c>
      <c r="Q37" s="75">
        <f t="shared" si="14"/>
        <v>252.9</v>
      </c>
      <c r="R37" s="75">
        <v>1</v>
      </c>
      <c r="S37" s="75">
        <v>4.28</v>
      </c>
      <c r="T37" s="37" t="s">
        <v>324</v>
      </c>
      <c r="U37" s="74">
        <v>1</v>
      </c>
      <c r="V37" s="74">
        <v>4</v>
      </c>
      <c r="W37" s="75">
        <f>L37/(1+(Q37/(S37*R37)))/V37</f>
        <v>6.7649895015164482E-2</v>
      </c>
      <c r="X37" s="75">
        <f>W37*1000</f>
        <v>67.649895015164489</v>
      </c>
      <c r="Y37" s="76"/>
      <c r="Z37" s="74"/>
      <c r="AA37" s="75"/>
    </row>
  </sheetData>
  <autoFilter ref="A2:AA37" xr:uid="{040A6DB3-D855-41E7-B65B-4443015DECE3}"/>
  <mergeCells count="1">
    <mergeCell ref="G1:K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EBB1-C6F8-4970-9627-92F9B7DC3E15}">
  <dimension ref="A1:J57"/>
  <sheetViews>
    <sheetView workbookViewId="0">
      <selection activeCell="M3" sqref="M3"/>
    </sheetView>
  </sheetViews>
  <sheetFormatPr defaultColWidth="8.85546875" defaultRowHeight="15" x14ac:dyDescent="0.25"/>
  <cols>
    <col min="1" max="2" width="31.7109375" style="22" bestFit="1" customWidth="1"/>
    <col min="3" max="3" width="18.5703125" style="24" customWidth="1"/>
    <col min="4" max="4" width="21" style="26" customWidth="1"/>
    <col min="5" max="8" width="11.7109375" style="26" customWidth="1"/>
    <col min="9" max="10" width="14.140625" style="26" customWidth="1"/>
    <col min="11" max="16384" width="8.85546875" style="22"/>
  </cols>
  <sheetData>
    <row r="1" spans="1:10" ht="60" x14ac:dyDescent="0.25">
      <c r="A1" s="27" t="s">
        <v>260</v>
      </c>
      <c r="B1" s="27" t="s">
        <v>245</v>
      </c>
      <c r="C1" s="28" t="s">
        <v>246</v>
      </c>
      <c r="D1" s="29" t="s">
        <v>247</v>
      </c>
      <c r="E1" s="30" t="s">
        <v>248</v>
      </c>
      <c r="F1" s="30" t="s">
        <v>270</v>
      </c>
      <c r="G1" s="30" t="s">
        <v>249</v>
      </c>
      <c r="H1" s="30" t="s">
        <v>250</v>
      </c>
      <c r="I1" s="30" t="s">
        <v>251</v>
      </c>
      <c r="J1" s="30" t="s">
        <v>252</v>
      </c>
    </row>
    <row r="2" spans="1:10" x14ac:dyDescent="0.25">
      <c r="A2" s="31" t="s">
        <v>294</v>
      </c>
      <c r="B2" s="31" t="s">
        <v>88</v>
      </c>
      <c r="C2" s="32">
        <f>'Clean Data'!$AA$3</f>
        <v>125.68380453285258</v>
      </c>
      <c r="D2" s="33" t="s">
        <v>253</v>
      </c>
      <c r="E2" s="34">
        <v>0.61</v>
      </c>
      <c r="F2" s="34">
        <v>0.73</v>
      </c>
      <c r="G2" s="34">
        <v>0.5</v>
      </c>
      <c r="H2" s="34">
        <v>80</v>
      </c>
      <c r="I2" s="35">
        <f t="shared" ref="I2:I13" si="0">C2*(E2*24)*F2*G2/H2</f>
        <v>8.3950497237718871</v>
      </c>
      <c r="J2" s="36">
        <f t="shared" ref="J2:J9" si="1">I2/10^6</f>
        <v>8.3950497237718869E-6</v>
      </c>
    </row>
    <row r="3" spans="1:10" x14ac:dyDescent="0.25">
      <c r="A3" s="31"/>
      <c r="B3" s="31" t="s">
        <v>88</v>
      </c>
      <c r="C3" s="32">
        <f>'Clean Data'!$AA$3</f>
        <v>125.68380453285258</v>
      </c>
      <c r="D3" s="33" t="s">
        <v>254</v>
      </c>
      <c r="E3" s="34">
        <v>0.68</v>
      </c>
      <c r="F3" s="34">
        <v>0.71</v>
      </c>
      <c r="G3" s="34">
        <v>0.5</v>
      </c>
      <c r="H3" s="34">
        <v>71.599999999999994</v>
      </c>
      <c r="I3" s="35">
        <f t="shared" si="0"/>
        <v>10.169856004770038</v>
      </c>
      <c r="J3" s="36">
        <f t="shared" si="1"/>
        <v>1.0169856004770038E-5</v>
      </c>
    </row>
    <row r="4" spans="1:10" x14ac:dyDescent="0.25">
      <c r="A4" s="31"/>
      <c r="B4" s="31" t="s">
        <v>88</v>
      </c>
      <c r="C4" s="32">
        <f>'Clean Data'!$AA$3</f>
        <v>125.68380453285258</v>
      </c>
      <c r="D4" s="33" t="s">
        <v>255</v>
      </c>
      <c r="E4" s="34">
        <v>0.63</v>
      </c>
      <c r="F4" s="34">
        <v>0.74</v>
      </c>
      <c r="G4" s="34">
        <v>0.5</v>
      </c>
      <c r="H4" s="34">
        <v>56.8</v>
      </c>
      <c r="I4" s="35">
        <f t="shared" si="0"/>
        <v>12.37896964927096</v>
      </c>
      <c r="J4" s="36">
        <f t="shared" si="1"/>
        <v>1.2378969649270961E-5</v>
      </c>
    </row>
    <row r="5" spans="1:10" x14ac:dyDescent="0.25">
      <c r="A5" s="31"/>
      <c r="B5" s="31" t="s">
        <v>88</v>
      </c>
      <c r="C5" s="32">
        <f>'Clean Data'!$AA$3</f>
        <v>125.68380453285258</v>
      </c>
      <c r="D5" s="33" t="s">
        <v>256</v>
      </c>
      <c r="E5" s="34">
        <v>0.5</v>
      </c>
      <c r="F5" s="34">
        <v>0.74</v>
      </c>
      <c r="G5" s="34">
        <v>0.5</v>
      </c>
      <c r="H5" s="34">
        <v>31.8</v>
      </c>
      <c r="I5" s="35">
        <f t="shared" si="0"/>
        <v>17.548304783832243</v>
      </c>
      <c r="J5" s="36">
        <f t="shared" si="1"/>
        <v>1.7548304783832245E-5</v>
      </c>
    </row>
    <row r="6" spans="1:10" x14ac:dyDescent="0.25">
      <c r="A6" s="31"/>
      <c r="B6" s="31" t="s">
        <v>88</v>
      </c>
      <c r="C6" s="32">
        <f>'Clean Data'!$AA$3</f>
        <v>125.68380453285258</v>
      </c>
      <c r="D6" s="33" t="s">
        <v>257</v>
      </c>
      <c r="E6" s="34">
        <v>0.42</v>
      </c>
      <c r="F6" s="34">
        <v>0.77</v>
      </c>
      <c r="G6" s="34">
        <v>0.5</v>
      </c>
      <c r="H6" s="34">
        <v>18.600000000000001</v>
      </c>
      <c r="I6" s="35">
        <f t="shared" si="0"/>
        <v>26.223317668338399</v>
      </c>
      <c r="J6" s="36">
        <f t="shared" si="1"/>
        <v>2.6223317668338401E-5</v>
      </c>
    </row>
    <row r="7" spans="1:10" x14ac:dyDescent="0.25">
      <c r="A7" s="31"/>
      <c r="B7" s="31" t="s">
        <v>88</v>
      </c>
      <c r="C7" s="32">
        <f>'Clean Data'!$AA$3</f>
        <v>125.68380453285258</v>
      </c>
      <c r="D7" s="33" t="s">
        <v>258</v>
      </c>
      <c r="E7" s="34">
        <v>0.35</v>
      </c>
      <c r="F7" s="34">
        <v>0.82</v>
      </c>
      <c r="G7" s="34">
        <v>0.5</v>
      </c>
      <c r="H7" s="34">
        <v>12.6</v>
      </c>
      <c r="I7" s="35">
        <f t="shared" si="0"/>
        <v>34.353573238979699</v>
      </c>
      <c r="J7" s="36">
        <f t="shared" si="1"/>
        <v>3.4353573238979696E-5</v>
      </c>
    </row>
    <row r="8" spans="1:10" x14ac:dyDescent="0.25">
      <c r="A8" s="31"/>
      <c r="B8" s="31" t="s">
        <v>88</v>
      </c>
      <c r="C8" s="32">
        <f>'Clean Data'!$AA$3</f>
        <v>125.68380453285258</v>
      </c>
      <c r="D8" s="33" t="s">
        <v>259</v>
      </c>
      <c r="E8" s="34">
        <v>0.23</v>
      </c>
      <c r="F8" s="34">
        <v>0.89</v>
      </c>
      <c r="G8" s="34">
        <v>0.5</v>
      </c>
      <c r="H8" s="34">
        <v>7.8</v>
      </c>
      <c r="I8" s="35">
        <f t="shared" si="0"/>
        <v>39.580730442884501</v>
      </c>
      <c r="J8" s="36">
        <f t="shared" si="1"/>
        <v>3.9580730442884499E-5</v>
      </c>
    </row>
    <row r="9" spans="1:10" x14ac:dyDescent="0.25">
      <c r="A9" s="37" t="s">
        <v>293</v>
      </c>
      <c r="B9" s="37" t="s">
        <v>52</v>
      </c>
      <c r="C9" s="38">
        <f>'Clean Data'!$AA$8</f>
        <v>4.5966785290628707</v>
      </c>
      <c r="D9" s="39" t="s">
        <v>253</v>
      </c>
      <c r="E9" s="40">
        <v>0.61</v>
      </c>
      <c r="F9" s="40">
        <v>0.73</v>
      </c>
      <c r="G9" s="40">
        <v>0.5</v>
      </c>
      <c r="H9" s="40">
        <v>80</v>
      </c>
      <c r="I9" s="41">
        <f t="shared" si="0"/>
        <v>0.3070351423487544</v>
      </c>
      <c r="J9" s="42">
        <f t="shared" si="1"/>
        <v>3.0703514234875442E-7</v>
      </c>
    </row>
    <row r="10" spans="1:10" x14ac:dyDescent="0.25">
      <c r="A10" s="37"/>
      <c r="B10" s="37" t="s">
        <v>52</v>
      </c>
      <c r="C10" s="38">
        <f>'Clean Data'!$AA$8</f>
        <v>4.5966785290628707</v>
      </c>
      <c r="D10" s="39" t="s">
        <v>254</v>
      </c>
      <c r="E10" s="40">
        <v>0.68</v>
      </c>
      <c r="F10" s="40">
        <v>0.71</v>
      </c>
      <c r="G10" s="40">
        <v>0.5</v>
      </c>
      <c r="H10" s="40">
        <v>71.599999999999994</v>
      </c>
      <c r="I10" s="41">
        <f t="shared" si="0"/>
        <v>0.37194576432931076</v>
      </c>
      <c r="J10" s="42">
        <f t="shared" ref="J10:J36" si="2">I10/10^6</f>
        <v>3.7194576432931077E-7</v>
      </c>
    </row>
    <row r="11" spans="1:10" x14ac:dyDescent="0.25">
      <c r="A11" s="37"/>
      <c r="B11" s="37" t="s">
        <v>52</v>
      </c>
      <c r="C11" s="38">
        <f>'Clean Data'!$AA$8</f>
        <v>4.5966785290628707</v>
      </c>
      <c r="D11" s="39" t="s">
        <v>255</v>
      </c>
      <c r="E11" s="40">
        <v>0.63</v>
      </c>
      <c r="F11" s="40">
        <v>0.74</v>
      </c>
      <c r="G11" s="40">
        <v>0.5</v>
      </c>
      <c r="H11" s="40">
        <v>56.8</v>
      </c>
      <c r="I11" s="41">
        <f t="shared" si="0"/>
        <v>0.45274046413713603</v>
      </c>
      <c r="J11" s="42">
        <f t="shared" si="2"/>
        <v>4.5274046413713602E-7</v>
      </c>
    </row>
    <row r="12" spans="1:10" x14ac:dyDescent="0.25">
      <c r="A12" s="37"/>
      <c r="B12" s="37" t="s">
        <v>52</v>
      </c>
      <c r="C12" s="38">
        <f>'Clean Data'!$AA$8</f>
        <v>4.5966785290628707</v>
      </c>
      <c r="D12" s="39" t="s">
        <v>256</v>
      </c>
      <c r="E12" s="40">
        <v>0.5</v>
      </c>
      <c r="F12" s="40">
        <v>0.74</v>
      </c>
      <c r="G12" s="40">
        <v>0.5</v>
      </c>
      <c r="H12" s="40">
        <v>31.8</v>
      </c>
      <c r="I12" s="41">
        <f t="shared" si="0"/>
        <v>0.64180039839745739</v>
      </c>
      <c r="J12" s="42">
        <f t="shared" si="2"/>
        <v>6.418003983974574E-7</v>
      </c>
    </row>
    <row r="13" spans="1:10" x14ac:dyDescent="0.25">
      <c r="A13" s="37"/>
      <c r="B13" s="37" t="s">
        <v>52</v>
      </c>
      <c r="C13" s="38">
        <f>'Clean Data'!$AA$8</f>
        <v>4.5966785290628707</v>
      </c>
      <c r="D13" s="39" t="s">
        <v>257</v>
      </c>
      <c r="E13" s="40">
        <v>0.42</v>
      </c>
      <c r="F13" s="40">
        <v>0.77</v>
      </c>
      <c r="G13" s="40">
        <v>0.5</v>
      </c>
      <c r="H13" s="40">
        <v>18.600000000000001</v>
      </c>
      <c r="I13" s="41">
        <f t="shared" si="0"/>
        <v>0.95907473309608526</v>
      </c>
      <c r="J13" s="42">
        <f t="shared" si="2"/>
        <v>9.5907473309608529E-7</v>
      </c>
    </row>
    <row r="14" spans="1:10" x14ac:dyDescent="0.25">
      <c r="A14" s="37"/>
      <c r="B14" s="37" t="s">
        <v>52</v>
      </c>
      <c r="C14" s="38">
        <f>'Clean Data'!$AA$8</f>
        <v>4.5966785290628707</v>
      </c>
      <c r="D14" s="39" t="s">
        <v>258</v>
      </c>
      <c r="E14" s="40">
        <v>0.35</v>
      </c>
      <c r="F14" s="40">
        <v>0.82</v>
      </c>
      <c r="G14" s="40">
        <v>0.5</v>
      </c>
      <c r="H14" s="40">
        <v>12.6</v>
      </c>
      <c r="I14" s="41">
        <f t="shared" ref="I14:I50" si="3">C14*(E14*24)*F14*G14/H14</f>
        <v>1.2564254646105177</v>
      </c>
      <c r="J14" s="42">
        <f>I14/10^6</f>
        <v>1.2564254646105178E-6</v>
      </c>
    </row>
    <row r="15" spans="1:10" x14ac:dyDescent="0.25">
      <c r="A15" s="37"/>
      <c r="B15" s="37" t="s">
        <v>52</v>
      </c>
      <c r="C15" s="38">
        <f>'Clean Data'!$AA$8</f>
        <v>4.5966785290628707</v>
      </c>
      <c r="D15" s="39" t="s">
        <v>259</v>
      </c>
      <c r="E15" s="40">
        <v>0.23</v>
      </c>
      <c r="F15" s="40">
        <v>0.89</v>
      </c>
      <c r="G15" s="40">
        <v>0.5</v>
      </c>
      <c r="H15" s="40">
        <v>7.8</v>
      </c>
      <c r="I15" s="41">
        <f t="shared" si="3"/>
        <v>1.4476001459987224</v>
      </c>
      <c r="J15" s="42">
        <f t="shared" si="2"/>
        <v>1.4476001459987225E-6</v>
      </c>
    </row>
    <row r="16" spans="1:10" x14ac:dyDescent="0.25">
      <c r="A16" s="31" t="s">
        <v>294</v>
      </c>
      <c r="B16" s="31" t="s">
        <v>52</v>
      </c>
      <c r="C16" s="32">
        <f>'Clean Data'!$AA$12</f>
        <v>147.39137545628907</v>
      </c>
      <c r="D16" s="33" t="s">
        <v>253</v>
      </c>
      <c r="E16" s="34">
        <v>0.61</v>
      </c>
      <c r="F16" s="34">
        <v>0.73</v>
      </c>
      <c r="G16" s="34">
        <v>0.5</v>
      </c>
      <c r="H16" s="34">
        <v>80</v>
      </c>
      <c r="I16" s="35">
        <f>C16*(E16*24)*F16*G16/H16</f>
        <v>9.8450069236028277</v>
      </c>
      <c r="J16" s="36">
        <f>I16/10^6</f>
        <v>9.8450069236028278E-6</v>
      </c>
    </row>
    <row r="17" spans="1:10" x14ac:dyDescent="0.25">
      <c r="A17" s="31"/>
      <c r="B17" s="31" t="s">
        <v>52</v>
      </c>
      <c r="C17" s="32">
        <f>'Clean Data'!$AA$12</f>
        <v>147.39137545628907</v>
      </c>
      <c r="D17" s="33" t="s">
        <v>254</v>
      </c>
      <c r="E17" s="34">
        <v>0.68</v>
      </c>
      <c r="F17" s="34">
        <v>0.71</v>
      </c>
      <c r="G17" s="34">
        <v>0.5</v>
      </c>
      <c r="H17" s="34">
        <v>71.599999999999994</v>
      </c>
      <c r="I17" s="35">
        <f t="shared" ref="I17" si="4">C17*(E17*24)*F17*G17/H17</f>
        <v>11.926350179379279</v>
      </c>
      <c r="J17" s="36">
        <f t="shared" ref="J17:J22" si="5">I17/10^6</f>
        <v>1.1926350179379279E-5</v>
      </c>
    </row>
    <row r="18" spans="1:10" x14ac:dyDescent="0.25">
      <c r="A18" s="31"/>
      <c r="B18" s="31" t="s">
        <v>52</v>
      </c>
      <c r="C18" s="32">
        <f>'Clean Data'!$AA$12</f>
        <v>147.39137545628907</v>
      </c>
      <c r="D18" s="33" t="s">
        <v>255</v>
      </c>
      <c r="E18" s="34">
        <v>0.63</v>
      </c>
      <c r="F18" s="34">
        <v>0.74</v>
      </c>
      <c r="G18" s="34">
        <v>0.5</v>
      </c>
      <c r="H18" s="34">
        <v>56.8</v>
      </c>
      <c r="I18" s="35">
        <f t="shared" ref="I18:I22" si="6">C18*(E18*24)*F18*G18/H18</f>
        <v>14.517012515011682</v>
      </c>
      <c r="J18" s="36">
        <f t="shared" si="5"/>
        <v>1.4517012515011683E-5</v>
      </c>
    </row>
    <row r="19" spans="1:10" x14ac:dyDescent="0.25">
      <c r="A19" s="31"/>
      <c r="B19" s="31" t="s">
        <v>52</v>
      </c>
      <c r="C19" s="32">
        <f>'Clean Data'!$AA$12</f>
        <v>147.39137545628907</v>
      </c>
      <c r="D19" s="33" t="s">
        <v>256</v>
      </c>
      <c r="E19" s="34">
        <v>0.5</v>
      </c>
      <c r="F19" s="34">
        <v>0.74</v>
      </c>
      <c r="G19" s="34">
        <v>0.5</v>
      </c>
      <c r="H19" s="34">
        <v>31.8</v>
      </c>
      <c r="I19" s="35">
        <f t="shared" si="6"/>
        <v>20.57917317691583</v>
      </c>
      <c r="J19" s="36">
        <f t="shared" si="5"/>
        <v>2.0579173176915832E-5</v>
      </c>
    </row>
    <row r="20" spans="1:10" x14ac:dyDescent="0.25">
      <c r="A20" s="31"/>
      <c r="B20" s="31" t="s">
        <v>52</v>
      </c>
      <c r="C20" s="32">
        <f>'Clean Data'!$AA$12</f>
        <v>147.39137545628907</v>
      </c>
      <c r="D20" s="33" t="s">
        <v>257</v>
      </c>
      <c r="E20" s="34">
        <v>0.42</v>
      </c>
      <c r="F20" s="34">
        <v>0.77</v>
      </c>
      <c r="G20" s="34">
        <v>0.5</v>
      </c>
      <c r="H20" s="34">
        <v>18.600000000000001</v>
      </c>
      <c r="I20" s="35">
        <f t="shared" si="6"/>
        <v>30.752497304879927</v>
      </c>
      <c r="J20" s="36">
        <f t="shared" si="5"/>
        <v>3.0752497304879927E-5</v>
      </c>
    </row>
    <row r="21" spans="1:10" x14ac:dyDescent="0.25">
      <c r="A21" s="31"/>
      <c r="B21" s="31" t="s">
        <v>52</v>
      </c>
      <c r="C21" s="32">
        <f>'Clean Data'!$AA$12</f>
        <v>147.39137545628907</v>
      </c>
      <c r="D21" s="33" t="s">
        <v>258</v>
      </c>
      <c r="E21" s="34">
        <v>0.35</v>
      </c>
      <c r="F21" s="34">
        <v>0.82</v>
      </c>
      <c r="G21" s="34">
        <v>0.5</v>
      </c>
      <c r="H21" s="34">
        <v>12.6</v>
      </c>
      <c r="I21" s="35">
        <f t="shared" si="6"/>
        <v>40.286975958052338</v>
      </c>
      <c r="J21" s="36">
        <f t="shared" si="5"/>
        <v>4.0286975958052337E-5</v>
      </c>
    </row>
    <row r="22" spans="1:10" x14ac:dyDescent="0.25">
      <c r="A22" s="31"/>
      <c r="B22" s="31" t="s">
        <v>52</v>
      </c>
      <c r="C22" s="32">
        <f>'Clean Data'!$AA$12</f>
        <v>147.39137545628907</v>
      </c>
      <c r="D22" s="33" t="s">
        <v>259</v>
      </c>
      <c r="E22" s="34">
        <v>0.23</v>
      </c>
      <c r="F22" s="34">
        <v>0.89</v>
      </c>
      <c r="G22" s="34">
        <v>0.5</v>
      </c>
      <c r="H22" s="34">
        <v>7.8</v>
      </c>
      <c r="I22" s="35">
        <f t="shared" si="6"/>
        <v>46.416945470619041</v>
      </c>
      <c r="J22" s="36">
        <f t="shared" si="5"/>
        <v>4.6416945470619043E-5</v>
      </c>
    </row>
    <row r="23" spans="1:10" x14ac:dyDescent="0.25">
      <c r="A23" s="37" t="s">
        <v>261</v>
      </c>
      <c r="B23" s="37" t="s">
        <v>52</v>
      </c>
      <c r="C23" s="38">
        <f>'Clean Data'!$AA$18</f>
        <v>37.513158560695928</v>
      </c>
      <c r="D23" s="39" t="s">
        <v>253</v>
      </c>
      <c r="E23" s="40">
        <v>0.61</v>
      </c>
      <c r="F23" s="40">
        <v>0.73</v>
      </c>
      <c r="G23" s="40">
        <v>0.5</v>
      </c>
      <c r="H23" s="40">
        <v>80</v>
      </c>
      <c r="I23" s="41">
        <f t="shared" si="3"/>
        <v>2.5056914260616843</v>
      </c>
      <c r="J23" s="42">
        <f t="shared" si="2"/>
        <v>2.5056914260616844E-6</v>
      </c>
    </row>
    <row r="24" spans="1:10" x14ac:dyDescent="0.25">
      <c r="A24" s="37"/>
      <c r="B24" s="37" t="s">
        <v>52</v>
      </c>
      <c r="C24" s="38">
        <f>'Clean Data'!$AA$18</f>
        <v>37.513158560695928</v>
      </c>
      <c r="D24" s="39" t="s">
        <v>254</v>
      </c>
      <c r="E24" s="40">
        <v>0.68</v>
      </c>
      <c r="F24" s="40">
        <v>0.71</v>
      </c>
      <c r="G24" s="40">
        <v>0.5</v>
      </c>
      <c r="H24" s="40">
        <v>71.599999999999994</v>
      </c>
      <c r="I24" s="41">
        <f t="shared" si="3"/>
        <v>3.0354222826431272</v>
      </c>
      <c r="J24" s="42">
        <f t="shared" si="2"/>
        <v>3.035422282643127E-6</v>
      </c>
    </row>
    <row r="25" spans="1:10" x14ac:dyDescent="0.25">
      <c r="A25" s="37"/>
      <c r="B25" s="37" t="s">
        <v>52</v>
      </c>
      <c r="C25" s="38">
        <f>'Clean Data'!$AA$18</f>
        <v>37.513158560695928</v>
      </c>
      <c r="D25" s="39" t="s">
        <v>255</v>
      </c>
      <c r="E25" s="40">
        <v>0.63</v>
      </c>
      <c r="F25" s="40">
        <v>0.74</v>
      </c>
      <c r="G25" s="40">
        <v>0.5</v>
      </c>
      <c r="H25" s="40">
        <v>56.8</v>
      </c>
      <c r="I25" s="41">
        <f t="shared" si="3"/>
        <v>3.6947819410555867</v>
      </c>
      <c r="J25" s="42">
        <f t="shared" si="2"/>
        <v>3.6947819410555868E-6</v>
      </c>
    </row>
    <row r="26" spans="1:10" x14ac:dyDescent="0.25">
      <c r="A26" s="37"/>
      <c r="B26" s="37" t="s">
        <v>52</v>
      </c>
      <c r="C26" s="38">
        <f>'Clean Data'!$AA$18</f>
        <v>37.513158560695928</v>
      </c>
      <c r="D26" s="39" t="s">
        <v>256</v>
      </c>
      <c r="E26" s="40">
        <v>0.5</v>
      </c>
      <c r="F26" s="40">
        <v>0.74</v>
      </c>
      <c r="G26" s="40">
        <v>0.5</v>
      </c>
      <c r="H26" s="40">
        <v>31.8</v>
      </c>
      <c r="I26" s="41">
        <f t="shared" si="3"/>
        <v>5.237686289606601</v>
      </c>
      <c r="J26" s="42">
        <f t="shared" si="2"/>
        <v>5.2376862896066014E-6</v>
      </c>
    </row>
    <row r="27" spans="1:10" x14ac:dyDescent="0.25">
      <c r="A27" s="37"/>
      <c r="B27" s="37" t="s">
        <v>52</v>
      </c>
      <c r="C27" s="38">
        <f>'Clean Data'!$AA$18</f>
        <v>37.513158560695928</v>
      </c>
      <c r="D27" s="39" t="s">
        <v>257</v>
      </c>
      <c r="E27" s="40">
        <v>0.42</v>
      </c>
      <c r="F27" s="40">
        <v>0.77</v>
      </c>
      <c r="G27" s="40">
        <v>0.5</v>
      </c>
      <c r="H27" s="40">
        <v>18.600000000000001</v>
      </c>
      <c r="I27" s="41">
        <f t="shared" si="3"/>
        <v>7.826939018405846</v>
      </c>
      <c r="J27" s="42">
        <f t="shared" si="2"/>
        <v>7.8269390184058459E-6</v>
      </c>
    </row>
    <row r="28" spans="1:10" x14ac:dyDescent="0.25">
      <c r="A28" s="37"/>
      <c r="B28" s="37" t="s">
        <v>52</v>
      </c>
      <c r="C28" s="38">
        <f>'Clean Data'!$AA$18</f>
        <v>37.513158560695928</v>
      </c>
      <c r="D28" s="39" t="s">
        <v>258</v>
      </c>
      <c r="E28" s="40">
        <v>0.35</v>
      </c>
      <c r="F28" s="40">
        <v>0.82</v>
      </c>
      <c r="G28" s="40">
        <v>0.5</v>
      </c>
      <c r="H28" s="40">
        <v>12.6</v>
      </c>
      <c r="I28" s="41">
        <f t="shared" si="3"/>
        <v>10.253596673256885</v>
      </c>
      <c r="J28" s="42">
        <f t="shared" si="2"/>
        <v>1.0253596673256884E-5</v>
      </c>
    </row>
    <row r="29" spans="1:10" x14ac:dyDescent="0.25">
      <c r="A29" s="37"/>
      <c r="B29" s="37" t="s">
        <v>52</v>
      </c>
      <c r="C29" s="38">
        <f>'Clean Data'!$AA$18</f>
        <v>37.513158560695928</v>
      </c>
      <c r="D29" s="39" t="s">
        <v>259</v>
      </c>
      <c r="E29" s="40">
        <v>0.23</v>
      </c>
      <c r="F29" s="40">
        <v>0.89</v>
      </c>
      <c r="G29" s="40">
        <v>0.5</v>
      </c>
      <c r="H29" s="40">
        <v>7.8</v>
      </c>
      <c r="I29" s="41">
        <f t="shared" si="3"/>
        <v>11.813759319037628</v>
      </c>
      <c r="J29" s="42">
        <f t="shared" si="2"/>
        <v>1.1813759319037628E-5</v>
      </c>
    </row>
    <row r="30" spans="1:10" x14ac:dyDescent="0.25">
      <c r="A30" s="31" t="s">
        <v>302</v>
      </c>
      <c r="B30" s="31" t="s">
        <v>52</v>
      </c>
      <c r="C30" s="32">
        <f>'Clean Data'!$AA$24</f>
        <v>302.35025902733292</v>
      </c>
      <c r="D30" s="33" t="s">
        <v>253</v>
      </c>
      <c r="E30" s="34">
        <v>0.61</v>
      </c>
      <c r="F30" s="34">
        <v>0.73</v>
      </c>
      <c r="G30" s="34">
        <v>0.5</v>
      </c>
      <c r="H30" s="34">
        <v>80</v>
      </c>
      <c r="I30" s="35">
        <f t="shared" si="3"/>
        <v>20.195485551730702</v>
      </c>
      <c r="J30" s="36">
        <f t="shared" si="2"/>
        <v>2.0195485551730701E-5</v>
      </c>
    </row>
    <row r="31" spans="1:10" x14ac:dyDescent="0.25">
      <c r="A31" s="31"/>
      <c r="B31" s="31" t="s">
        <v>52</v>
      </c>
      <c r="C31" s="32">
        <f>'Clean Data'!$AA$24</f>
        <v>302.35025902733292</v>
      </c>
      <c r="D31" s="33" t="s">
        <v>254</v>
      </c>
      <c r="E31" s="34">
        <v>0.68</v>
      </c>
      <c r="F31" s="34">
        <v>0.71</v>
      </c>
      <c r="G31" s="34">
        <v>0.5</v>
      </c>
      <c r="H31" s="34">
        <v>71.599999999999994</v>
      </c>
      <c r="I31" s="35">
        <f t="shared" si="3"/>
        <v>24.465034367328993</v>
      </c>
      <c r="J31" s="36">
        <f t="shared" si="2"/>
        <v>2.4465034367328994E-5</v>
      </c>
    </row>
    <row r="32" spans="1:10" x14ac:dyDescent="0.25">
      <c r="A32" s="31"/>
      <c r="B32" s="31" t="s">
        <v>52</v>
      </c>
      <c r="C32" s="32">
        <f>'Clean Data'!$AA$24</f>
        <v>302.35025902733292</v>
      </c>
      <c r="D32" s="33" t="s">
        <v>255</v>
      </c>
      <c r="E32" s="34">
        <v>0.63</v>
      </c>
      <c r="F32" s="34">
        <v>0.74</v>
      </c>
      <c r="G32" s="34">
        <v>0.5</v>
      </c>
      <c r="H32" s="34">
        <v>56.8</v>
      </c>
      <c r="I32" s="35">
        <f t="shared" si="3"/>
        <v>29.779371287016051</v>
      </c>
      <c r="J32" s="36">
        <f t="shared" si="2"/>
        <v>2.9779371287016053E-5</v>
      </c>
    </row>
    <row r="33" spans="1:10" x14ac:dyDescent="0.25">
      <c r="A33" s="31"/>
      <c r="B33" s="31" t="s">
        <v>52</v>
      </c>
      <c r="C33" s="32">
        <f>'Clean Data'!$AA$24</f>
        <v>302.35025902733292</v>
      </c>
      <c r="D33" s="33" t="s">
        <v>256</v>
      </c>
      <c r="E33" s="34">
        <v>0.5</v>
      </c>
      <c r="F33" s="34">
        <v>0.74</v>
      </c>
      <c r="G33" s="34">
        <v>0.5</v>
      </c>
      <c r="H33" s="34">
        <v>31.8</v>
      </c>
      <c r="I33" s="35">
        <f t="shared" si="3"/>
        <v>42.214941826457803</v>
      </c>
      <c r="J33" s="36">
        <f t="shared" si="2"/>
        <v>4.2214941826457806E-5</v>
      </c>
    </row>
    <row r="34" spans="1:10" x14ac:dyDescent="0.25">
      <c r="A34" s="31"/>
      <c r="B34" s="31" t="s">
        <v>52</v>
      </c>
      <c r="C34" s="32">
        <f>'Clean Data'!$AA$24</f>
        <v>302.35025902733292</v>
      </c>
      <c r="D34" s="33" t="s">
        <v>257</v>
      </c>
      <c r="E34" s="34">
        <v>0.42</v>
      </c>
      <c r="F34" s="34">
        <v>0.77</v>
      </c>
      <c r="G34" s="34">
        <v>0.5</v>
      </c>
      <c r="H34" s="34">
        <v>18.600000000000001</v>
      </c>
      <c r="I34" s="35">
        <f t="shared" si="3"/>
        <v>63.083918560928687</v>
      </c>
      <c r="J34" s="36">
        <f t="shared" si="2"/>
        <v>6.3083918560928687E-5</v>
      </c>
    </row>
    <row r="35" spans="1:10" x14ac:dyDescent="0.25">
      <c r="A35" s="31"/>
      <c r="B35" s="31" t="s">
        <v>52</v>
      </c>
      <c r="C35" s="32">
        <f>'Clean Data'!$AA$24</f>
        <v>302.35025902733292</v>
      </c>
      <c r="D35" s="33" t="s">
        <v>258</v>
      </c>
      <c r="E35" s="34">
        <v>0.35</v>
      </c>
      <c r="F35" s="34">
        <v>0.82</v>
      </c>
      <c r="G35" s="34">
        <v>0.5</v>
      </c>
      <c r="H35" s="34">
        <v>12.6</v>
      </c>
      <c r="I35" s="35">
        <f t="shared" si="3"/>
        <v>82.642404134137649</v>
      </c>
      <c r="J35" s="36">
        <f t="shared" si="2"/>
        <v>8.2642404134137653E-5</v>
      </c>
    </row>
    <row r="36" spans="1:10" x14ac:dyDescent="0.25">
      <c r="A36" s="31"/>
      <c r="B36" s="31" t="s">
        <v>52</v>
      </c>
      <c r="C36" s="32">
        <f>'Clean Data'!$AA$24</f>
        <v>302.35025902733292</v>
      </c>
      <c r="D36" s="33" t="s">
        <v>259</v>
      </c>
      <c r="E36" s="34">
        <v>0.23</v>
      </c>
      <c r="F36" s="34">
        <v>0.89</v>
      </c>
      <c r="G36" s="34">
        <v>0.5</v>
      </c>
      <c r="H36" s="34">
        <v>7.8</v>
      </c>
      <c r="I36" s="35">
        <f t="shared" si="3"/>
        <v>95.217073881377019</v>
      </c>
      <c r="J36" s="36">
        <f t="shared" si="2"/>
        <v>9.5217073881377016E-5</v>
      </c>
    </row>
    <row r="37" spans="1:10" x14ac:dyDescent="0.25">
      <c r="A37" s="37" t="s">
        <v>82</v>
      </c>
      <c r="B37" s="37" t="s">
        <v>52</v>
      </c>
      <c r="C37" s="38">
        <f>'Clean Data'!$AA$33</f>
        <v>0.14758321992882564</v>
      </c>
      <c r="D37" s="39" t="s">
        <v>253</v>
      </c>
      <c r="E37" s="40">
        <v>0.61</v>
      </c>
      <c r="F37" s="40">
        <v>0.73</v>
      </c>
      <c r="G37" s="40">
        <v>0.5</v>
      </c>
      <c r="H37" s="40">
        <v>80</v>
      </c>
      <c r="I37" s="41">
        <f t="shared" si="3"/>
        <v>9.8578211751459092E-3</v>
      </c>
      <c r="J37" s="42">
        <f t="shared" ref="J37:J43" si="7">I37/10^6</f>
        <v>9.8578211751459098E-9</v>
      </c>
    </row>
    <row r="38" spans="1:10" x14ac:dyDescent="0.25">
      <c r="A38" s="37"/>
      <c r="B38" s="37" t="s">
        <v>52</v>
      </c>
      <c r="C38" s="38">
        <f>'Clean Data'!$AA$33</f>
        <v>0.14758321992882564</v>
      </c>
      <c r="D38" s="39" t="s">
        <v>254</v>
      </c>
      <c r="E38" s="40">
        <v>0.68</v>
      </c>
      <c r="F38" s="40">
        <v>0.71</v>
      </c>
      <c r="G38" s="40">
        <v>0.5</v>
      </c>
      <c r="H38" s="40">
        <v>71.599999999999994</v>
      </c>
      <c r="I38" s="41">
        <f t="shared" si="3"/>
        <v>1.1941873505302295E-2</v>
      </c>
      <c r="J38" s="42">
        <f t="shared" si="7"/>
        <v>1.1941873505302295E-8</v>
      </c>
    </row>
    <row r="39" spans="1:10" x14ac:dyDescent="0.25">
      <c r="A39" s="37"/>
      <c r="B39" s="37" t="s">
        <v>52</v>
      </c>
      <c r="C39" s="38">
        <f>'Clean Data'!$AA$33</f>
        <v>0.14758321992882564</v>
      </c>
      <c r="D39" s="39" t="s">
        <v>255</v>
      </c>
      <c r="E39" s="40">
        <v>0.63</v>
      </c>
      <c r="F39" s="40">
        <v>0.74</v>
      </c>
      <c r="G39" s="40">
        <v>0.5</v>
      </c>
      <c r="H39" s="40">
        <v>56.8</v>
      </c>
      <c r="I39" s="41">
        <f t="shared" si="3"/>
        <v>1.4535907844539127E-2</v>
      </c>
      <c r="J39" s="42">
        <f t="shared" si="7"/>
        <v>1.4535907844539127E-8</v>
      </c>
    </row>
    <row r="40" spans="1:10" x14ac:dyDescent="0.25">
      <c r="A40" s="37"/>
      <c r="B40" s="37" t="s">
        <v>52</v>
      </c>
      <c r="C40" s="38">
        <f>'Clean Data'!$AA$33</f>
        <v>0.14758321992882564</v>
      </c>
      <c r="D40" s="39" t="s">
        <v>256</v>
      </c>
      <c r="E40" s="40">
        <v>0.5</v>
      </c>
      <c r="F40" s="40">
        <v>0.74</v>
      </c>
      <c r="G40" s="40">
        <v>0.5</v>
      </c>
      <c r="H40" s="40">
        <v>31.8</v>
      </c>
      <c r="I40" s="41">
        <f t="shared" si="3"/>
        <v>2.0605959008930374E-2</v>
      </c>
      <c r="J40" s="42">
        <f t="shared" si="7"/>
        <v>2.0605959008930374E-8</v>
      </c>
    </row>
    <row r="41" spans="1:10" x14ac:dyDescent="0.25">
      <c r="A41" s="37"/>
      <c r="B41" s="37" t="s">
        <v>52</v>
      </c>
      <c r="C41" s="38">
        <f>'Clean Data'!$AA$33</f>
        <v>0.14758321992882564</v>
      </c>
      <c r="D41" s="39" t="s">
        <v>257</v>
      </c>
      <c r="E41" s="40">
        <v>0.42</v>
      </c>
      <c r="F41" s="40">
        <v>0.77</v>
      </c>
      <c r="G41" s="40">
        <v>0.5</v>
      </c>
      <c r="H41" s="40">
        <v>18.600000000000001</v>
      </c>
      <c r="I41" s="41">
        <f t="shared" si="3"/>
        <v>3.0792524725794974E-2</v>
      </c>
      <c r="J41" s="42">
        <f t="shared" si="7"/>
        <v>3.0792524725794974E-8</v>
      </c>
    </row>
    <row r="42" spans="1:10" x14ac:dyDescent="0.25">
      <c r="A42" s="37"/>
      <c r="B42" s="37" t="s">
        <v>52</v>
      </c>
      <c r="C42" s="38">
        <f>'Clean Data'!$AA$33</f>
        <v>0.14758321992882564</v>
      </c>
      <c r="D42" s="39" t="s">
        <v>258</v>
      </c>
      <c r="E42" s="40">
        <v>0.35</v>
      </c>
      <c r="F42" s="40">
        <v>0.82</v>
      </c>
      <c r="G42" s="40">
        <v>0.5</v>
      </c>
      <c r="H42" s="40">
        <v>12.6</v>
      </c>
      <c r="I42" s="41">
        <f t="shared" si="3"/>
        <v>4.0339413447212334E-2</v>
      </c>
      <c r="J42" s="42">
        <f t="shared" si="7"/>
        <v>4.0339413447212337E-8</v>
      </c>
    </row>
    <row r="43" spans="1:10" x14ac:dyDescent="0.25">
      <c r="A43" s="37"/>
      <c r="B43" s="37" t="s">
        <v>52</v>
      </c>
      <c r="C43" s="38">
        <f>'Clean Data'!$AA$33</f>
        <v>0.14758321992882564</v>
      </c>
      <c r="D43" s="39" t="s">
        <v>259</v>
      </c>
      <c r="E43" s="40">
        <v>0.23</v>
      </c>
      <c r="F43" s="40">
        <v>0.89</v>
      </c>
      <c r="G43" s="40">
        <v>0.5</v>
      </c>
      <c r="H43" s="40">
        <v>7.8</v>
      </c>
      <c r="I43" s="41">
        <f t="shared" si="3"/>
        <v>4.647736172220094E-2</v>
      </c>
      <c r="J43" s="42">
        <f t="shared" si="7"/>
        <v>4.6477361722200936E-8</v>
      </c>
    </row>
    <row r="44" spans="1:10" x14ac:dyDescent="0.25">
      <c r="A44" s="31" t="s">
        <v>262</v>
      </c>
      <c r="B44" s="31" t="s">
        <v>104</v>
      </c>
      <c r="C44" s="32">
        <f>'Clean Data'!$AA$34</f>
        <v>1.746661642704626</v>
      </c>
      <c r="D44" s="33" t="s">
        <v>253</v>
      </c>
      <c r="E44" s="34">
        <v>0.61</v>
      </c>
      <c r="F44" s="34">
        <v>0.73</v>
      </c>
      <c r="G44" s="34">
        <v>0.5</v>
      </c>
      <c r="H44" s="34">
        <v>80</v>
      </c>
      <c r="I44" s="35">
        <f t="shared" si="3"/>
        <v>0.11666826442445548</v>
      </c>
      <c r="J44" s="36">
        <f t="shared" ref="J44:J57" si="8">I44/10^6</f>
        <v>1.1666826442445548E-7</v>
      </c>
    </row>
    <row r="45" spans="1:10" x14ac:dyDescent="0.25">
      <c r="A45" s="31"/>
      <c r="B45" s="31" t="s">
        <v>104</v>
      </c>
      <c r="C45" s="32">
        <f>'Clean Data'!$AA$34</f>
        <v>1.746661642704626</v>
      </c>
      <c r="D45" s="33" t="s">
        <v>254</v>
      </c>
      <c r="E45" s="34">
        <v>0.68</v>
      </c>
      <c r="F45" s="34">
        <v>0.71</v>
      </c>
      <c r="G45" s="34">
        <v>0.5</v>
      </c>
      <c r="H45" s="34">
        <v>71.599999999999994</v>
      </c>
      <c r="I45" s="35">
        <f t="shared" si="3"/>
        <v>0.14133322476499333</v>
      </c>
      <c r="J45" s="36">
        <f t="shared" si="8"/>
        <v>1.4133322476499334E-7</v>
      </c>
    </row>
    <row r="46" spans="1:10" x14ac:dyDescent="0.25">
      <c r="A46" s="31"/>
      <c r="B46" s="31" t="s">
        <v>104</v>
      </c>
      <c r="C46" s="32">
        <f>'Clean Data'!$AA$34</f>
        <v>1.746661642704626</v>
      </c>
      <c r="D46" s="33" t="s">
        <v>255</v>
      </c>
      <c r="E46" s="34">
        <v>0.63</v>
      </c>
      <c r="F46" s="34">
        <v>0.74</v>
      </c>
      <c r="G46" s="34">
        <v>0.5</v>
      </c>
      <c r="H46" s="34">
        <v>56.8</v>
      </c>
      <c r="I46" s="35">
        <f t="shared" si="3"/>
        <v>0.17203387137230214</v>
      </c>
      <c r="J46" s="36">
        <f t="shared" si="8"/>
        <v>1.7203387137230213E-7</v>
      </c>
    </row>
    <row r="47" spans="1:10" x14ac:dyDescent="0.25">
      <c r="A47" s="31"/>
      <c r="B47" s="31" t="s">
        <v>104</v>
      </c>
      <c r="C47" s="32">
        <f>'Clean Data'!$AA$34</f>
        <v>1.746661642704626</v>
      </c>
      <c r="D47" s="33" t="s">
        <v>256</v>
      </c>
      <c r="E47" s="34">
        <v>0.5</v>
      </c>
      <c r="F47" s="34">
        <v>0.74</v>
      </c>
      <c r="G47" s="34">
        <v>0.5</v>
      </c>
      <c r="H47" s="34">
        <v>31.8</v>
      </c>
      <c r="I47" s="35">
        <f t="shared" si="3"/>
        <v>0.24387351237762703</v>
      </c>
      <c r="J47" s="36">
        <f t="shared" si="8"/>
        <v>2.4387351237762704E-7</v>
      </c>
    </row>
    <row r="48" spans="1:10" x14ac:dyDescent="0.25">
      <c r="A48" s="31"/>
      <c r="B48" s="31" t="s">
        <v>104</v>
      </c>
      <c r="C48" s="32">
        <f>'Clean Data'!$AA$34</f>
        <v>1.746661642704626</v>
      </c>
      <c r="D48" s="33" t="s">
        <v>257</v>
      </c>
      <c r="E48" s="34">
        <v>0.42</v>
      </c>
      <c r="F48" s="34">
        <v>0.77</v>
      </c>
      <c r="G48" s="34">
        <v>0.5</v>
      </c>
      <c r="H48" s="34">
        <v>18.600000000000001</v>
      </c>
      <c r="I48" s="35">
        <f t="shared" si="3"/>
        <v>0.36443250016172646</v>
      </c>
      <c r="J48" s="36">
        <f t="shared" si="8"/>
        <v>3.6443250016172644E-7</v>
      </c>
    </row>
    <row r="49" spans="1:10" x14ac:dyDescent="0.25">
      <c r="A49" s="31"/>
      <c r="B49" s="31" t="s">
        <v>104</v>
      </c>
      <c r="C49" s="32">
        <f>'Clean Data'!$AA$34</f>
        <v>1.746661642704626</v>
      </c>
      <c r="D49" s="33" t="s">
        <v>258</v>
      </c>
      <c r="E49" s="34">
        <v>0.35</v>
      </c>
      <c r="F49" s="34">
        <v>0.82</v>
      </c>
      <c r="G49" s="34">
        <v>0.5</v>
      </c>
      <c r="H49" s="34">
        <v>12.6</v>
      </c>
      <c r="I49" s="35">
        <f t="shared" si="3"/>
        <v>0.47742084900593096</v>
      </c>
      <c r="J49" s="36">
        <f t="shared" si="8"/>
        <v>4.7742084900593093E-7</v>
      </c>
    </row>
    <row r="50" spans="1:10" x14ac:dyDescent="0.25">
      <c r="A50" s="31"/>
      <c r="B50" s="31" t="s">
        <v>104</v>
      </c>
      <c r="C50" s="32">
        <f>'Clean Data'!$AA$34</f>
        <v>1.746661642704626</v>
      </c>
      <c r="D50" s="33" t="s">
        <v>259</v>
      </c>
      <c r="E50" s="34">
        <v>0.23</v>
      </c>
      <c r="F50" s="34">
        <v>0.89</v>
      </c>
      <c r="G50" s="34">
        <v>0.5</v>
      </c>
      <c r="H50" s="34">
        <v>7.8</v>
      </c>
      <c r="I50" s="35">
        <f t="shared" si="3"/>
        <v>0.55006405886405696</v>
      </c>
      <c r="J50" s="36">
        <f t="shared" si="8"/>
        <v>5.5006405886405693E-7</v>
      </c>
    </row>
    <row r="51" spans="1:10" x14ac:dyDescent="0.25">
      <c r="A51" s="37" t="s">
        <v>294</v>
      </c>
      <c r="B51" s="37" t="s">
        <v>104</v>
      </c>
      <c r="C51" s="38">
        <f>'Clean Data'!$AA$36</f>
        <v>42.978069834357264</v>
      </c>
      <c r="D51" s="39" t="s">
        <v>253</v>
      </c>
      <c r="E51" s="40">
        <v>0.61</v>
      </c>
      <c r="F51" s="40">
        <v>0.73</v>
      </c>
      <c r="G51" s="40">
        <v>0.5</v>
      </c>
      <c r="H51" s="40">
        <v>80</v>
      </c>
      <c r="I51" s="41">
        <f t="shared" ref="I51:I57" si="9">C51*(E51*24)*F51*G51/H51</f>
        <v>2.8707201745858937</v>
      </c>
      <c r="J51" s="42">
        <f t="shared" si="8"/>
        <v>2.8707201745858936E-6</v>
      </c>
    </row>
    <row r="52" spans="1:10" x14ac:dyDescent="0.25">
      <c r="A52" s="37"/>
      <c r="B52" s="37" t="s">
        <v>104</v>
      </c>
      <c r="C52" s="38">
        <f>'Clean Data'!$AA$36</f>
        <v>42.978069834357264</v>
      </c>
      <c r="D52" s="39" t="s">
        <v>254</v>
      </c>
      <c r="E52" s="40">
        <v>0.68</v>
      </c>
      <c r="F52" s="40">
        <v>0.71</v>
      </c>
      <c r="G52" s="40">
        <v>0.5</v>
      </c>
      <c r="H52" s="40">
        <v>71.599999999999994</v>
      </c>
      <c r="I52" s="41">
        <f t="shared" si="9"/>
        <v>3.477622142351009</v>
      </c>
      <c r="J52" s="42">
        <f t="shared" si="8"/>
        <v>3.4776221423510088E-6</v>
      </c>
    </row>
    <row r="53" spans="1:10" x14ac:dyDescent="0.25">
      <c r="A53" s="37"/>
      <c r="B53" s="37" t="s">
        <v>104</v>
      </c>
      <c r="C53" s="38">
        <f>'Clean Data'!$AA$36</f>
        <v>42.978069834357264</v>
      </c>
      <c r="D53" s="39" t="s">
        <v>255</v>
      </c>
      <c r="E53" s="40">
        <v>0.63</v>
      </c>
      <c r="F53" s="40">
        <v>0.74</v>
      </c>
      <c r="G53" s="40">
        <v>0.5</v>
      </c>
      <c r="H53" s="40">
        <v>56.8</v>
      </c>
      <c r="I53" s="41">
        <f t="shared" si="9"/>
        <v>4.2330372162205681</v>
      </c>
      <c r="J53" s="42">
        <f t="shared" si="8"/>
        <v>4.2330372162205677E-6</v>
      </c>
    </row>
    <row r="54" spans="1:10" x14ac:dyDescent="0.25">
      <c r="A54" s="37"/>
      <c r="B54" s="37" t="s">
        <v>104</v>
      </c>
      <c r="C54" s="38">
        <f>'Clean Data'!$AA$36</f>
        <v>42.978069834357264</v>
      </c>
      <c r="D54" s="39" t="s">
        <v>256</v>
      </c>
      <c r="E54" s="40">
        <v>0.5</v>
      </c>
      <c r="F54" s="40">
        <v>0.74</v>
      </c>
      <c r="G54" s="40">
        <v>0.5</v>
      </c>
      <c r="H54" s="40">
        <v>31.8</v>
      </c>
      <c r="I54" s="41">
        <f t="shared" si="9"/>
        <v>6.0007116372498821</v>
      </c>
      <c r="J54" s="42">
        <f t="shared" si="8"/>
        <v>6.0007116372498821E-6</v>
      </c>
    </row>
    <row r="55" spans="1:10" x14ac:dyDescent="0.25">
      <c r="A55" s="37"/>
      <c r="B55" s="37" t="s">
        <v>104</v>
      </c>
      <c r="C55" s="38">
        <f>'Clean Data'!$AA$36</f>
        <v>42.978069834357264</v>
      </c>
      <c r="D55" s="39" t="s">
        <v>257</v>
      </c>
      <c r="E55" s="40">
        <v>0.42</v>
      </c>
      <c r="F55" s="40">
        <v>0.77</v>
      </c>
      <c r="G55" s="40">
        <v>0.5</v>
      </c>
      <c r="H55" s="40">
        <v>18.600000000000001</v>
      </c>
      <c r="I55" s="41">
        <f t="shared" si="9"/>
        <v>8.967166312536218</v>
      </c>
      <c r="J55" s="42">
        <f t="shared" si="8"/>
        <v>8.9671663125362177E-6</v>
      </c>
    </row>
    <row r="56" spans="1:10" x14ac:dyDescent="0.25">
      <c r="A56" s="37"/>
      <c r="B56" s="37" t="s">
        <v>104</v>
      </c>
      <c r="C56" s="38">
        <f>'Clean Data'!$AA$36</f>
        <v>42.978069834357264</v>
      </c>
      <c r="D56" s="39" t="s">
        <v>258</v>
      </c>
      <c r="E56" s="40">
        <v>0.35</v>
      </c>
      <c r="F56" s="40">
        <v>0.82</v>
      </c>
      <c r="G56" s="40">
        <v>0.5</v>
      </c>
      <c r="H56" s="40">
        <v>12.6</v>
      </c>
      <c r="I56" s="41">
        <f t="shared" si="9"/>
        <v>11.74733908805765</v>
      </c>
      <c r="J56" s="42">
        <f t="shared" si="8"/>
        <v>1.174733908805765E-5</v>
      </c>
    </row>
    <row r="57" spans="1:10" x14ac:dyDescent="0.25">
      <c r="A57" s="37"/>
      <c r="B57" s="37" t="s">
        <v>104</v>
      </c>
      <c r="C57" s="38">
        <f>'Clean Data'!$AA$36</f>
        <v>42.978069834357264</v>
      </c>
      <c r="D57" s="39" t="s">
        <v>259</v>
      </c>
      <c r="E57" s="40">
        <v>0.23</v>
      </c>
      <c r="F57" s="40">
        <v>0.89</v>
      </c>
      <c r="G57" s="40">
        <v>0.5</v>
      </c>
      <c r="H57" s="40">
        <v>7.8</v>
      </c>
      <c r="I57" s="41">
        <f t="shared" si="9"/>
        <v>13.534785992450665</v>
      </c>
      <c r="J57" s="42">
        <f t="shared" si="8"/>
        <v>1.3534785992450664E-5</v>
      </c>
    </row>
  </sheetData>
  <autoFilter ref="A1:J57" xr:uid="{418BEBB1-C6F8-4970-9627-92F9B7DC3E1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226B7-C14D-4BB0-A8D0-57C925338514}">
  <dimension ref="A1:T11"/>
  <sheetViews>
    <sheetView zoomScale="80" zoomScaleNormal="80" workbookViewId="0">
      <selection activeCell="X10" sqref="X10"/>
    </sheetView>
  </sheetViews>
  <sheetFormatPr defaultColWidth="8.85546875" defaultRowHeight="15" x14ac:dyDescent="0.25"/>
  <cols>
    <col min="1" max="1" width="35.85546875" style="22" customWidth="1"/>
    <col min="2" max="2" width="12" style="22" bestFit="1" customWidth="1"/>
    <col min="3" max="4" width="8.85546875" style="22" customWidth="1"/>
    <col min="5" max="12" width="8.85546875" style="22"/>
    <col min="13" max="13" width="15.7109375" style="22" customWidth="1"/>
    <col min="14" max="16" width="14.42578125" style="22" bestFit="1" customWidth="1"/>
    <col min="17" max="20" width="12" style="22" bestFit="1" customWidth="1"/>
    <col min="21" max="16384" width="8.85546875" style="22"/>
  </cols>
  <sheetData>
    <row r="1" spans="1:20" x14ac:dyDescent="0.25">
      <c r="A1" s="21" t="s">
        <v>263</v>
      </c>
      <c r="L1" s="21" t="s">
        <v>273</v>
      </c>
    </row>
    <row r="2" spans="1:20" x14ac:dyDescent="0.25">
      <c r="A2" s="21"/>
    </row>
    <row r="3" spans="1:20" x14ac:dyDescent="0.25">
      <c r="A3" s="22" t="s">
        <v>260</v>
      </c>
      <c r="B3" s="22" t="s">
        <v>89</v>
      </c>
      <c r="C3" s="22" t="s">
        <v>84</v>
      </c>
      <c r="D3" s="22" t="s">
        <v>188</v>
      </c>
      <c r="M3" s="22" t="s">
        <v>260</v>
      </c>
      <c r="N3" s="22" t="s">
        <v>264</v>
      </c>
      <c r="O3" s="23" t="s">
        <v>265</v>
      </c>
      <c r="P3" s="23" t="s">
        <v>266</v>
      </c>
      <c r="Q3" s="23" t="s">
        <v>267</v>
      </c>
      <c r="R3" s="23" t="s">
        <v>268</v>
      </c>
      <c r="S3" s="22" t="s">
        <v>269</v>
      </c>
      <c r="T3" s="22" t="s">
        <v>311</v>
      </c>
    </row>
    <row r="4" spans="1:20" x14ac:dyDescent="0.25">
      <c r="A4" s="22" t="s">
        <v>303</v>
      </c>
      <c r="B4" s="24">
        <f>Calculations!C2</f>
        <v>125.68380453285258</v>
      </c>
      <c r="C4" s="24">
        <f>Calculations!C16</f>
        <v>147.39137545628907</v>
      </c>
      <c r="D4" s="22">
        <f>Calculations!C51</f>
        <v>42.978069834357264</v>
      </c>
      <c r="L4" s="22" t="s">
        <v>89</v>
      </c>
      <c r="M4" s="22" t="s">
        <v>303</v>
      </c>
      <c r="N4" s="22">
        <f>Calculations!J8</f>
        <v>3.9580730442884499E-5</v>
      </c>
      <c r="O4" s="22">
        <f>Calculations!J7</f>
        <v>3.4353573238979696E-5</v>
      </c>
      <c r="P4" s="22">
        <f>Calculations!J6</f>
        <v>2.6223317668338401E-5</v>
      </c>
      <c r="Q4" s="22">
        <f>Calculations!J5</f>
        <v>1.7548304783832245E-5</v>
      </c>
      <c r="R4" s="22">
        <f>Calculations!J4</f>
        <v>1.2378969649270961E-5</v>
      </c>
      <c r="S4" s="22">
        <f>Calculations!J3</f>
        <v>1.0169856004770038E-5</v>
      </c>
      <c r="T4" s="22">
        <f>Calculations!J2</f>
        <v>8.3950497237718869E-6</v>
      </c>
    </row>
    <row r="5" spans="1:20" x14ac:dyDescent="0.25">
      <c r="A5" s="22" t="s">
        <v>304</v>
      </c>
      <c r="C5" s="24">
        <f>Calculations!C9</f>
        <v>4.5966785290628707</v>
      </c>
      <c r="L5" s="22" t="s">
        <v>84</v>
      </c>
      <c r="M5" s="22" t="s">
        <v>304</v>
      </c>
      <c r="N5" s="22">
        <f>Calculations!J15</f>
        <v>1.4476001459987225E-6</v>
      </c>
      <c r="O5" s="22">
        <f>Calculations!J14</f>
        <v>1.2564254646105178E-6</v>
      </c>
      <c r="P5" s="22">
        <f>Calculations!J13</f>
        <v>9.5907473309608529E-7</v>
      </c>
      <c r="Q5" s="22">
        <f>Calculations!J12</f>
        <v>6.418003983974574E-7</v>
      </c>
      <c r="R5" s="22">
        <f>Calculations!J11</f>
        <v>4.5274046413713602E-7</v>
      </c>
      <c r="S5" s="22">
        <f>Calculations!J10</f>
        <v>3.7194576432931077E-7</v>
      </c>
      <c r="T5" s="22">
        <f>Calculations!J9</f>
        <v>3.0703514234875442E-7</v>
      </c>
    </row>
    <row r="6" spans="1:20" x14ac:dyDescent="0.25">
      <c r="A6" s="22" t="s">
        <v>261</v>
      </c>
      <c r="C6" s="24">
        <f>Calculations!C23</f>
        <v>37.513158560695928</v>
      </c>
      <c r="L6" s="22" t="s">
        <v>84</v>
      </c>
      <c r="M6" s="22" t="s">
        <v>303</v>
      </c>
      <c r="N6" s="25">
        <f>Calculations!J22</f>
        <v>4.6416945470619043E-5</v>
      </c>
      <c r="O6" s="22">
        <f>Calculations!J21</f>
        <v>4.0286975958052337E-5</v>
      </c>
      <c r="P6" s="22">
        <f>Calculations!J20</f>
        <v>3.0752497304879927E-5</v>
      </c>
      <c r="Q6" s="22">
        <f>Calculations!J19</f>
        <v>2.0579173176915832E-5</v>
      </c>
      <c r="R6" s="22">
        <f>Calculations!J18</f>
        <v>1.4517012515011683E-5</v>
      </c>
      <c r="S6" s="22">
        <f>Calculations!J17</f>
        <v>1.1926350179379279E-5</v>
      </c>
      <c r="T6" s="22">
        <f>Calculations!J16</f>
        <v>9.8450069236028278E-6</v>
      </c>
    </row>
    <row r="7" spans="1:20" x14ac:dyDescent="0.25">
      <c r="A7" s="22" t="s">
        <v>302</v>
      </c>
      <c r="C7" s="22">
        <f>Calculations!C30</f>
        <v>302.35025902733292</v>
      </c>
      <c r="L7" s="22" t="s">
        <v>84</v>
      </c>
      <c r="M7" s="22" t="s">
        <v>261</v>
      </c>
      <c r="N7" s="25">
        <f>Calculations!J29</f>
        <v>1.1813759319037628E-5</v>
      </c>
      <c r="O7" s="22">
        <f>Calculations!J28</f>
        <v>1.0253596673256884E-5</v>
      </c>
      <c r="P7" s="22">
        <f>Calculations!J27</f>
        <v>7.8269390184058459E-6</v>
      </c>
      <c r="Q7" s="22">
        <f>Calculations!J26</f>
        <v>5.2376862896066014E-6</v>
      </c>
      <c r="R7" s="22">
        <f>Calculations!J25</f>
        <v>3.6947819410555868E-6</v>
      </c>
      <c r="S7" s="22">
        <f>Calculations!J24</f>
        <v>3.035422282643127E-6</v>
      </c>
      <c r="T7" s="22">
        <f>Calculations!J23</f>
        <v>2.5056914260616844E-6</v>
      </c>
    </row>
    <row r="8" spans="1:20" x14ac:dyDescent="0.25">
      <c r="A8" s="22" t="s">
        <v>82</v>
      </c>
      <c r="C8" s="86">
        <f>Calculations!C37</f>
        <v>0.14758321992882564</v>
      </c>
      <c r="L8" s="22" t="s">
        <v>84</v>
      </c>
      <c r="M8" s="22" t="s">
        <v>302</v>
      </c>
      <c r="N8" s="22">
        <f>Calculations!J36</f>
        <v>9.5217073881377016E-5</v>
      </c>
      <c r="O8" s="22">
        <f>Calculations!J35</f>
        <v>8.2642404134137653E-5</v>
      </c>
      <c r="P8" s="22">
        <f>Calculations!J34</f>
        <v>6.3083918560928687E-5</v>
      </c>
      <c r="Q8" s="22">
        <f>Calculations!J33</f>
        <v>4.2214941826457806E-5</v>
      </c>
      <c r="R8" s="22">
        <f>Calculations!J32</f>
        <v>2.9779371287016053E-5</v>
      </c>
      <c r="S8" s="22">
        <f>Calculations!J31</f>
        <v>2.4465034367328994E-5</v>
      </c>
      <c r="T8" s="22">
        <f>Calculations!J30</f>
        <v>2.0195485551730701E-5</v>
      </c>
    </row>
    <row r="9" spans="1:20" x14ac:dyDescent="0.25">
      <c r="A9" s="22" t="s">
        <v>262</v>
      </c>
      <c r="D9" s="24">
        <f>Calculations!C44</f>
        <v>1.746661642704626</v>
      </c>
      <c r="L9" s="22" t="s">
        <v>84</v>
      </c>
      <c r="M9" s="22" t="s">
        <v>82</v>
      </c>
      <c r="N9" s="22">
        <f>Calculations!J43</f>
        <v>4.6477361722200936E-8</v>
      </c>
      <c r="O9" s="22">
        <f>Calculations!J42</f>
        <v>4.0339413447212337E-8</v>
      </c>
      <c r="P9" s="22">
        <f>Calculations!J41</f>
        <v>3.0792524725794974E-8</v>
      </c>
      <c r="Q9" s="22">
        <f>Calculations!J40</f>
        <v>2.0605959008930374E-8</v>
      </c>
      <c r="R9" s="22">
        <f>Calculations!J39</f>
        <v>1.4535907844539127E-8</v>
      </c>
      <c r="S9" s="22">
        <f>Calculations!J38</f>
        <v>1.1941873505302295E-8</v>
      </c>
      <c r="T9" s="22">
        <f>Calculations!J37</f>
        <v>9.8578211751459098E-9</v>
      </c>
    </row>
    <row r="10" spans="1:20" x14ac:dyDescent="0.25">
      <c r="L10" s="22" t="s">
        <v>188</v>
      </c>
      <c r="M10" s="22" t="s">
        <v>262</v>
      </c>
      <c r="N10" s="22">
        <f>Calculations!J50</f>
        <v>5.5006405886405693E-7</v>
      </c>
      <c r="O10" s="22">
        <f>Calculations!J49</f>
        <v>4.7742084900593093E-7</v>
      </c>
      <c r="P10" s="22">
        <f>Calculations!J48</f>
        <v>3.6443250016172644E-7</v>
      </c>
      <c r="Q10" s="22">
        <f>Calculations!J47</f>
        <v>2.4387351237762704E-7</v>
      </c>
      <c r="R10" s="22">
        <f>Calculations!J46</f>
        <v>1.7203387137230213E-7</v>
      </c>
      <c r="S10" s="22">
        <f>Calculations!J45</f>
        <v>1.4133322476499334E-7</v>
      </c>
      <c r="T10" s="22">
        <f>Calculations!J44</f>
        <v>1.1666826442445548E-7</v>
      </c>
    </row>
    <row r="11" spans="1:20" x14ac:dyDescent="0.25">
      <c r="C11" s="24"/>
      <c r="L11" s="22" t="s">
        <v>188</v>
      </c>
      <c r="M11" s="22" t="s">
        <v>303</v>
      </c>
      <c r="N11" s="22">
        <f>Calculations!J57</f>
        <v>1.3534785992450664E-5</v>
      </c>
      <c r="O11" s="22">
        <f>Calculations!J56</f>
        <v>1.174733908805765E-5</v>
      </c>
      <c r="P11" s="22">
        <f>Calculations!J55</f>
        <v>8.9671663125362177E-6</v>
      </c>
      <c r="Q11" s="22">
        <f>Calculations!J54</f>
        <v>6.0007116372498821E-6</v>
      </c>
      <c r="R11" s="22">
        <f>Calculations!J53</f>
        <v>4.2330372162205677E-6</v>
      </c>
      <c r="S11" s="22">
        <f>Calculations!J52</f>
        <v>3.4776221423510088E-6</v>
      </c>
      <c r="T11" s="22">
        <f>Calculations!J51</f>
        <v>2.8707201745858936E-6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4" ma:contentTypeDescription="Create a new document." ma:contentTypeScope="" ma:versionID="130393ee65683b13c8a82f65ea54bc8f">
  <xsd:schema xmlns:xsd="http://www.w3.org/2001/XMLSchema" xmlns:xs="http://www.w3.org/2001/XMLSchema" xmlns:p="http://schemas.microsoft.com/office/2006/metadata/properties" xmlns:ns2="a4fa01a2-eee6-40eb-9c59-3cbd144b75a0" targetNamespace="http://schemas.microsoft.com/office/2006/metadata/properties" ma:root="true" ma:fieldsID="4e79eb2c05a57ab9a90a50a7c0cc4fe7"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EB20C7-D521-4616-8CA1-F456D7E0A458}">
  <ds:schemaRefs>
    <ds:schemaRef ds:uri="http://schemas.microsoft.com/sharepoint/v3/contenttype/forms"/>
  </ds:schemaRefs>
</ds:datastoreItem>
</file>

<file path=customXml/itemProps2.xml><?xml version="1.0" encoding="utf-8"?>
<ds:datastoreItem xmlns:ds="http://schemas.openxmlformats.org/officeDocument/2006/customXml" ds:itemID="{36DB42B0-ECAB-423C-AC4A-E3BA726D3804}"/>
</file>

<file path=customXml/itemProps3.xml><?xml version="1.0" encoding="utf-8"?>
<ds:datastoreItem xmlns:ds="http://schemas.openxmlformats.org/officeDocument/2006/customXml" ds:itemID="{DC6FC76C-44BB-4E83-B9CF-6CF31EDF9A7E}">
  <ds:schemaRefs>
    <ds:schemaRef ds:uri="http://purl.org/dc/term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9446d851-bce4-499e-8a9e-7465504b09d4"/>
    <ds:schemaRef ds:uri="4ef35ed2-7b89-47ee-ae6c-9f578d694a2e"/>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ReadMe</vt:lpstr>
      <vt:lpstr>Study Information</vt:lpstr>
      <vt:lpstr>Extracted Data</vt:lpstr>
      <vt:lpstr>Tokamura Data</vt:lpstr>
      <vt:lpstr>Clean Data</vt:lpstr>
      <vt:lpstr>Calculations</vt:lpstr>
      <vt:lpstr>Figures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Luh, Jeanne</dc:creator>
  <cp:lastModifiedBy>Bevington, Charles</cp:lastModifiedBy>
  <dcterms:created xsi:type="dcterms:W3CDTF">2023-11-19T16:17:35Z</dcterms:created>
  <dcterms:modified xsi:type="dcterms:W3CDTF">2024-09-24T15:13:21Z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