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https://cpscgovdc-my.sharepoint.com/personal/cbevington_cpsc_gov/Documents/Desktop/CO 3_Class Based Exposure Clearance and Web Posting/37 Supporting Files 508 and ready for web posting/"/>
    </mc:Choice>
  </mc:AlternateContent>
  <xr:revisionPtr revIDLastSave="0" documentId="8_{AAE2FDA0-9F83-46B5-BF0D-7D5E98679B46}" xr6:coauthVersionLast="47" xr6:coauthVersionMax="47" xr10:uidLastSave="{00000000-0000-0000-0000-000000000000}"/>
  <bookViews>
    <workbookView xWindow="28680" yWindow="-120" windowWidth="29040" windowHeight="15840" xr2:uid="{00000000-000D-0000-FFFF-FFFF00000000}"/>
  </bookViews>
  <sheets>
    <sheet name="ReadMe" sheetId="4" r:id="rId1"/>
    <sheet name="Study Information" sheetId="9" r:id="rId2"/>
    <sheet name="Schreder Data" sheetId="7" r:id="rId3"/>
    <sheet name="GenPop Data" sheetId="2" r:id="rId4"/>
    <sheet name="Calculations" sheetId="3" r:id="rId5"/>
    <sheet name="Figure" sheetId="8" r:id="rId6"/>
  </sheets>
  <definedNames>
    <definedName name="_xlnm._FilterDatabase" localSheetId="4" hidden="1">Calculations!$A$1:$H$29</definedName>
    <definedName name="_xlnm._FilterDatabase" localSheetId="3" hidden="1">'GenPop Data'!$A$1:$V$10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2" l="1"/>
  <c r="R9" i="2" l="1"/>
  <c r="V7" i="2" s="1"/>
  <c r="P9" i="2"/>
  <c r="Q9" i="2"/>
  <c r="O6" i="2"/>
  <c r="R6" i="2"/>
  <c r="V5" i="2" s="1"/>
  <c r="P6" i="2"/>
  <c r="Q6" i="2"/>
  <c r="R4" i="2"/>
  <c r="V2" i="2" s="1"/>
  <c r="P4" i="2"/>
  <c r="Q4" i="2"/>
  <c r="J17" i="7"/>
  <c r="J16" i="7"/>
  <c r="J15" i="7"/>
  <c r="J14" i="7"/>
  <c r="J13" i="7"/>
  <c r="J12" i="7"/>
  <c r="J11" i="7"/>
  <c r="J10" i="7"/>
  <c r="J9" i="7"/>
  <c r="J20" i="7" s="1"/>
  <c r="G17" i="7"/>
  <c r="G16" i="7"/>
  <c r="G15" i="7"/>
  <c r="G14" i="7"/>
  <c r="G13" i="7"/>
  <c r="G12" i="7"/>
  <c r="G11" i="7"/>
  <c r="G10" i="7"/>
  <c r="G20" i="7" s="1"/>
  <c r="G9" i="7"/>
  <c r="D17" i="7"/>
  <c r="D16" i="7"/>
  <c r="D15" i="7"/>
  <c r="D14" i="7"/>
  <c r="D13" i="7"/>
  <c r="D12" i="7"/>
  <c r="D11" i="7"/>
  <c r="D10" i="7"/>
  <c r="D9" i="7"/>
  <c r="I18" i="7"/>
  <c r="I17" i="7"/>
  <c r="I16" i="7"/>
  <c r="I15" i="7"/>
  <c r="I14" i="7"/>
  <c r="I22" i="7" s="1"/>
  <c r="I13" i="7"/>
  <c r="I12" i="7"/>
  <c r="I11" i="7"/>
  <c r="I10" i="7"/>
  <c r="I9" i="7"/>
  <c r="H17" i="7"/>
  <c r="F16" i="7"/>
  <c r="E16" i="7"/>
  <c r="E14" i="7"/>
  <c r="F13" i="7"/>
  <c r="F11" i="7"/>
  <c r="F10" i="7"/>
  <c r="F9" i="7"/>
  <c r="E12" i="7"/>
  <c r="E20" i="7" s="1"/>
  <c r="E11" i="7"/>
  <c r="E10" i="7"/>
  <c r="E9" i="7"/>
  <c r="C16" i="7"/>
  <c r="C15" i="7"/>
  <c r="C12" i="7"/>
  <c r="C11" i="7"/>
  <c r="J22" i="7"/>
  <c r="H22" i="7"/>
  <c r="G22" i="7"/>
  <c r="F22" i="7"/>
  <c r="C22" i="7"/>
  <c r="H21" i="7"/>
  <c r="G21" i="7"/>
  <c r="F21" i="7"/>
  <c r="C21" i="7"/>
  <c r="H20" i="7"/>
  <c r="F20" i="7"/>
  <c r="C20" i="7"/>
  <c r="B22" i="7"/>
  <c r="B20" i="7"/>
  <c r="B19" i="7"/>
  <c r="B21" i="7"/>
  <c r="J21" i="7" l="1"/>
  <c r="D20" i="7"/>
  <c r="D22" i="7"/>
  <c r="D19" i="7"/>
  <c r="D21" i="7"/>
  <c r="I21" i="7"/>
  <c r="E22" i="7"/>
  <c r="E21" i="7"/>
  <c r="B6" i="3" l="1"/>
  <c r="G6" i="3" s="1"/>
  <c r="H6" i="3" s="1"/>
  <c r="B22" i="3"/>
  <c r="G22" i="3" s="1"/>
  <c r="H22" i="3" s="1"/>
  <c r="B21" i="3"/>
  <c r="G21" i="3" s="1"/>
  <c r="H21" i="3" s="1"/>
  <c r="B20" i="3"/>
  <c r="G20" i="3" s="1"/>
  <c r="H20" i="3" s="1"/>
  <c r="B19" i="3"/>
  <c r="G19" i="3" s="1"/>
  <c r="H19" i="3" s="1"/>
  <c r="B17" i="3"/>
  <c r="G17" i="3" s="1"/>
  <c r="H17" i="3" s="1"/>
  <c r="B14" i="3"/>
  <c r="G14" i="3" s="1"/>
  <c r="H14" i="3" s="1"/>
  <c r="B18" i="3"/>
  <c r="G18" i="3" s="1"/>
  <c r="H18" i="3" s="1"/>
  <c r="B26" i="3"/>
  <c r="G26" i="3" s="1"/>
  <c r="H26" i="3" s="1"/>
  <c r="B24" i="3" l="1"/>
  <c r="G24" i="3" s="1"/>
  <c r="H24" i="3" s="1"/>
  <c r="B25" i="3"/>
  <c r="G25" i="3" s="1"/>
  <c r="H25" i="3" s="1"/>
  <c r="B5" i="3"/>
  <c r="G5" i="3" s="1"/>
  <c r="H5" i="3" s="1"/>
  <c r="B3" i="3"/>
  <c r="G3" i="3" s="1"/>
  <c r="H3" i="3" s="1"/>
  <c r="B2" i="3"/>
  <c r="G2" i="3" s="1"/>
  <c r="H2" i="3" s="1"/>
  <c r="B4" i="3"/>
  <c r="G4" i="3" s="1"/>
  <c r="H4" i="3" s="1"/>
  <c r="B8" i="3"/>
  <c r="G8" i="3" s="1"/>
  <c r="H8" i="3" s="1"/>
  <c r="B7" i="3"/>
  <c r="G7" i="3" s="1"/>
  <c r="H7" i="3" s="1"/>
  <c r="B13" i="3"/>
  <c r="G13" i="3" s="1"/>
  <c r="H13" i="3" s="1"/>
  <c r="B12" i="3"/>
  <c r="G12" i="3" s="1"/>
  <c r="H12" i="3" s="1"/>
  <c r="B11" i="3"/>
  <c r="G11" i="3" s="1"/>
  <c r="H11" i="3" s="1"/>
  <c r="B10" i="3"/>
  <c r="G10" i="3" s="1"/>
  <c r="H10" i="3" s="1"/>
  <c r="B23" i="3"/>
  <c r="G23" i="3" s="1"/>
  <c r="H23" i="3" s="1"/>
  <c r="B16" i="3"/>
  <c r="G16" i="3" s="1"/>
  <c r="H16" i="3" s="1"/>
  <c r="B29" i="3"/>
  <c r="G29" i="3" s="1"/>
  <c r="H29" i="3" s="1"/>
  <c r="B9" i="3"/>
  <c r="G9" i="3" s="1"/>
  <c r="H9" i="3" s="1"/>
  <c r="B28" i="3"/>
  <c r="G28" i="3" s="1"/>
  <c r="H28" i="3" s="1"/>
  <c r="B15" i="3"/>
  <c r="G15" i="3" s="1"/>
  <c r="H15" i="3" s="1"/>
  <c r="B27" i="3"/>
  <c r="G27" i="3" s="1"/>
  <c r="H27" i="3" s="1"/>
</calcChain>
</file>

<file path=xl/sharedStrings.xml><?xml version="1.0" encoding="utf-8"?>
<sst xmlns="http://schemas.openxmlformats.org/spreadsheetml/2006/main" count="266" uniqueCount="111">
  <si>
    <t>n</t>
  </si>
  <si>
    <t>United States</t>
  </si>
  <si>
    <t>Personal air</t>
  </si>
  <si>
    <t>ng/m3</t>
  </si>
  <si>
    <t>TCEP</t>
  </si>
  <si>
    <t>Tris(2-chloroethyl) phosphate</t>
  </si>
  <si>
    <t>NA</t>
  </si>
  <si>
    <t>Wang, 2019</t>
  </si>
  <si>
    <t>2Env_00564</t>
  </si>
  <si>
    <t>Ten adult participants between ages 23-50</t>
  </si>
  <si>
    <t>Personal air (breathing zone)</t>
  </si>
  <si>
    <t>Xu, 2016</t>
  </si>
  <si>
    <t>2Env_00026</t>
  </si>
  <si>
    <t>Adult residents in Oslo, Norway</t>
  </si>
  <si>
    <t>Norway</t>
  </si>
  <si>
    <t>Schreder, 2016</t>
  </si>
  <si>
    <t>Env_00002</t>
  </si>
  <si>
    <t>inhalable fraction &gt;4 microns</t>
  </si>
  <si>
    <t>TCIPP</t>
  </si>
  <si>
    <t>Tris(2-chloroisopropyl)phosphate</t>
  </si>
  <si>
    <t>TDCPP</t>
  </si>
  <si>
    <t>Tris(1,3-dichloro-2-propyl) phosphate</t>
  </si>
  <si>
    <t>Tris(chloropropyl)phosphate</t>
  </si>
  <si>
    <t>Adult (≥21 years)</t>
  </si>
  <si>
    <t>Youth (16-20 years)</t>
  </si>
  <si>
    <t>Youth (11-15 years)</t>
  </si>
  <si>
    <t>Child (6-10 years)</t>
  </si>
  <si>
    <t>Small Child (3-5 years)</t>
  </si>
  <si>
    <t>Infant (1-2 years)</t>
  </si>
  <si>
    <t>Infant (&lt;1 year)</t>
  </si>
  <si>
    <t>Standardized Chemical Name</t>
  </si>
  <si>
    <t>Pooled CT Personal Air Concentration
(ng/m3)</t>
  </si>
  <si>
    <t>Age Group</t>
  </si>
  <si>
    <t>Inhalation Rate
(m3/hr)</t>
  </si>
  <si>
    <t>Fraction Absorbed</t>
  </si>
  <si>
    <t>Body Weight 
(kg)</t>
  </si>
  <si>
    <t>Inhalation Absorbed Dose
(ng/kg/day)</t>
  </si>
  <si>
    <t>Inhalation Absorbed Dose
(mg/kg/day)</t>
  </si>
  <si>
    <t>Tab</t>
  </si>
  <si>
    <t>Description</t>
  </si>
  <si>
    <t>Study Name (in Litstream)</t>
  </si>
  <si>
    <t>Litstream ID</t>
  </si>
  <si>
    <t>Country</t>
  </si>
  <si>
    <t>Study Reported Chemical Abbreviation</t>
  </si>
  <si>
    <t>Min</t>
  </si>
  <si>
    <t>Max</t>
  </si>
  <si>
    <t>Median</t>
  </si>
  <si>
    <t>TDCIPP</t>
  </si>
  <si>
    <t>nd</t>
  </si>
  <si>
    <t>GenPop Data</t>
  </si>
  <si>
    <t>Microenvironment</t>
  </si>
  <si>
    <t>Study</t>
  </si>
  <si>
    <t>Scenario</t>
  </si>
  <si>
    <t>Medium</t>
  </si>
  <si>
    <t>Submatrix</t>
  </si>
  <si>
    <t>DF</t>
  </si>
  <si>
    <t>LOD</t>
  </si>
  <si>
    <t>Stat Unit</t>
  </si>
  <si>
    <t>LOD Unit</t>
  </si>
  <si>
    <t>Arithmetic Mean</t>
  </si>
  <si>
    <t>Geometric Mean</t>
  </si>
  <si>
    <t>Pooled CT</t>
  </si>
  <si>
    <t>Fraction</t>
  </si>
  <si>
    <t>Respirable</t>
  </si>
  <si>
    <t>Both</t>
  </si>
  <si>
    <t>Fraction Notes</t>
  </si>
  <si>
    <t>OSHA OVS sampler has a sandwich to get a broad range of sizes (https://www.skcltd.com/products2/sorbent-tubes/osha-versatile-sampler-ovs-tubes.html#osha-versatile-sampler-ovs-tubes)</t>
  </si>
  <si>
    <t>SI-2 image shows a prefilter but based on text written, they only extracted the prefilter and SPE cartridge for the stationary samples and for the personal air samples, they only extracted the SPE cartridge</t>
  </si>
  <si>
    <t>TCPP</t>
  </si>
  <si>
    <t>Total</t>
  </si>
  <si>
    <t>% Detect.</t>
  </si>
  <si>
    <t>Sample ID</t>
  </si>
  <si>
    <t>Inhalable
(&gt;4 um)</t>
  </si>
  <si>
    <t>Respirable
(&lt;4 um)</t>
  </si>
  <si>
    <t>lost</t>
  </si>
  <si>
    <t>Scheder et al. (2016)</t>
  </si>
  <si>
    <t>Table 1. Air concentrations of ClOPFRs in inhalable and respirable particulate fractions (ng/m3)</t>
  </si>
  <si>
    <t>Nondetects were substituted with a value of 1/2 LOD to calculate median and mean</t>
  </si>
  <si>
    <t>Mean</t>
  </si>
  <si>
    <t>Nondetects = not detected &gt; 1.5 ng/m3</t>
  </si>
  <si>
    <t>Schreder Data</t>
  </si>
  <si>
    <t>ICF calculated</t>
  </si>
  <si>
    <t>Schreder et al. (2016) reported separate concentrations for inhalable and respirable fractions. Individual data, as well as summary statistics, were reported. This tab sums up the inhalable and respirable fractions to calculate a total concentration for 9 samples - the 10th sample only had one fraction processed so it was not included for this analysis - and a median was determined for each chemical.</t>
  </si>
  <si>
    <t>Calculations</t>
  </si>
  <si>
    <t>Exposure calculations</t>
  </si>
  <si>
    <t>General Population</t>
  </si>
  <si>
    <t>&lt;1 yr</t>
  </si>
  <si>
    <t>1-2 yrs</t>
  </si>
  <si>
    <t>3-5 yrs</t>
  </si>
  <si>
    <t>6-10 yrs</t>
  </si>
  <si>
    <t>11-15 yrs</t>
  </si>
  <si>
    <t>16-20 yrs</t>
  </si>
  <si>
    <t>∑TCPP</t>
  </si>
  <si>
    <t>This file provides the personal air monitoring data used and the corresponding dose calculations.</t>
  </si>
  <si>
    <t>Figure</t>
  </si>
  <si>
    <t>Figure of dose by age group</t>
  </si>
  <si>
    <t>Study Information</t>
  </si>
  <si>
    <t>This tab includes the full citation for studies used.</t>
  </si>
  <si>
    <t>Full Citation</t>
  </si>
  <si>
    <t>Medians Reported</t>
  </si>
  <si>
    <t>x</t>
  </si>
  <si>
    <t>Schreder, ED; Uding, N; LaGuardia, MJ. (2016) Inhalation a significant exposure route for chlorinated organophosphate flame retardants. Chemosphere, 150: 499-504. http://dx.doi.org/10.1016/j.chemosphere.2015.11.084</t>
  </si>
  <si>
    <t>Env_00564</t>
  </si>
  <si>
    <t>Wang, SR; Romanak, KA; Stubbings, WA; Arrandale, VH; Hendryx, M; Diamond, ML; Salamova, A; Venier, M. (2019) Silicone wristbands integrate dermal and inhalation exposures to semi-volatile organic compounds (SVOCs). Environment International, 132: 105104. https://doi.org/10.1016/j.envint.2019.105104</t>
  </si>
  <si>
    <t>Env_00026</t>
  </si>
  <si>
    <t>Xu, F; Giovanoulis, G; van Waes, S; Padilla-Sanchez, JA; Papadopoulou, E; Magnér, J; Haug, LS; Neels, H; Covaci, A. (2016) Comprehensive Study of Human External Exposure to Organophosphate Flame Retardants via Air, Dust, and Hand Wipes: The Importance of Sampling and Assessment Strategy. Environmental Science &amp; Technology, 50: 7752-7760. DOI: 10.1021/acs.est.6b00246</t>
  </si>
  <si>
    <t>Extracted data for general population, with total concentration from inhalable and respirable fractions for Schreder et al. (2016). A pooled central tendency value was calculated with study-reported medians.</t>
  </si>
  <si>
    <t xml:space="preserve"> </t>
  </si>
  <si>
    <t>Last updated: April 24, 2024</t>
  </si>
  <si>
    <t>≥21 yrs</t>
  </si>
  <si>
    <t>∑TCPP isomers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</si>
</sst>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E+00"/>
    <numFmt numFmtId="166" formatCode="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ptos Narrow"/>
      <family val="2"/>
    </font>
    <font>
      <b/>
      <sz val="11"/>
      <color theme="1"/>
      <name val="Aptos Narrow"/>
      <family val="2"/>
    </font>
    <font>
      <b/>
      <sz val="11"/>
      <name val="Aptos Narrow"/>
      <family val="2"/>
    </font>
    <font>
      <sz val="11"/>
      <name val="Aptos Narrow"/>
      <family val="2"/>
    </font>
    <font>
      <sz val="11"/>
      <color theme="0"/>
      <name val="Aptos Narrow"/>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8">
    <xf numFmtId="0" fontId="0" fillId="0" borderId="0" xfId="0"/>
    <xf numFmtId="0" fontId="18" fillId="0" borderId="0" xfId="0" applyFont="1"/>
    <xf numFmtId="11" fontId="18" fillId="0" borderId="0" xfId="0" applyNumberFormat="1" applyFont="1"/>
    <xf numFmtId="11" fontId="18" fillId="0" borderId="0" xfId="0" quotePrefix="1" applyNumberFormat="1" applyFont="1"/>
    <xf numFmtId="0" fontId="18" fillId="0" borderId="0" xfId="0" applyFont="1" applyAlignment="1">
      <alignment horizontal="center"/>
    </xf>
    <xf numFmtId="16" fontId="18" fillId="0" borderId="0" xfId="0" applyNumberFormat="1" applyFont="1" applyAlignment="1">
      <alignment horizontal="center"/>
    </xf>
    <xf numFmtId="11" fontId="18" fillId="0" borderId="0" xfId="0" applyNumberFormat="1" applyFont="1" applyAlignment="1">
      <alignment horizontal="center"/>
    </xf>
    <xf numFmtId="11" fontId="18" fillId="0" borderId="0" xfId="0" quotePrefix="1" applyNumberFormat="1" applyFont="1" applyAlignment="1">
      <alignment horizontal="center"/>
    </xf>
    <xf numFmtId="0" fontId="19" fillId="33" borderId="12" xfId="0" applyFont="1" applyFill="1" applyBorder="1"/>
    <xf numFmtId="166" fontId="19" fillId="33" borderId="12" xfId="0" applyNumberFormat="1" applyFont="1" applyFill="1" applyBorder="1" applyAlignment="1">
      <alignment horizontal="center" wrapText="1"/>
    </xf>
    <xf numFmtId="0" fontId="19" fillId="33" borderId="12" xfId="0" applyFont="1" applyFill="1" applyBorder="1" applyAlignment="1">
      <alignment horizontal="center"/>
    </xf>
    <xf numFmtId="0" fontId="19" fillId="33" borderId="12" xfId="0" applyFont="1" applyFill="1" applyBorder="1" applyAlignment="1">
      <alignment horizontal="center" wrapText="1"/>
    </xf>
    <xf numFmtId="0" fontId="18" fillId="0" borderId="12" xfId="0" applyFont="1" applyBorder="1"/>
    <xf numFmtId="166" fontId="18" fillId="0" borderId="12" xfId="0" applyNumberFormat="1" applyFont="1" applyBorder="1" applyAlignment="1">
      <alignment horizontal="center"/>
    </xf>
    <xf numFmtId="0" fontId="18" fillId="0" borderId="12" xfId="0" applyFont="1" applyBorder="1" applyAlignment="1">
      <alignment horizontal="left"/>
    </xf>
    <xf numFmtId="0" fontId="18" fillId="0" borderId="12" xfId="0" applyFont="1" applyBorder="1" applyAlignment="1">
      <alignment horizontal="center"/>
    </xf>
    <xf numFmtId="164" fontId="18" fillId="0" borderId="12" xfId="0" applyNumberFormat="1" applyFont="1" applyBorder="1" applyAlignment="1">
      <alignment horizontal="center"/>
    </xf>
    <xf numFmtId="165" fontId="18" fillId="0" borderId="12" xfId="0" applyNumberFormat="1" applyFont="1" applyBorder="1" applyAlignment="1">
      <alignment horizontal="center"/>
    </xf>
    <xf numFmtId="165" fontId="18" fillId="0" borderId="0" xfId="0" applyNumberFormat="1" applyFont="1"/>
    <xf numFmtId="0" fontId="18" fillId="34" borderId="12" xfId="0" applyFont="1" applyFill="1" applyBorder="1"/>
    <xf numFmtId="166" fontId="18" fillId="34" borderId="12" xfId="0" applyNumberFormat="1" applyFont="1" applyFill="1" applyBorder="1" applyAlignment="1">
      <alignment horizontal="center"/>
    </xf>
    <xf numFmtId="0" fontId="18" fillId="34" borderId="12" xfId="0" applyFont="1" applyFill="1" applyBorder="1" applyAlignment="1">
      <alignment horizontal="left"/>
    </xf>
    <xf numFmtId="0" fontId="18" fillId="34" borderId="12" xfId="0" applyFont="1" applyFill="1" applyBorder="1" applyAlignment="1">
      <alignment horizontal="center"/>
    </xf>
    <xf numFmtId="164" fontId="18" fillId="34" borderId="12" xfId="0" applyNumberFormat="1" applyFont="1" applyFill="1" applyBorder="1" applyAlignment="1">
      <alignment horizontal="center"/>
    </xf>
    <xf numFmtId="165" fontId="18" fillId="34" borderId="12" xfId="0" applyNumberFormat="1" applyFont="1" applyFill="1" applyBorder="1" applyAlignment="1">
      <alignment horizontal="center"/>
    </xf>
    <xf numFmtId="166" fontId="18" fillId="0" borderId="0" xfId="0" applyNumberFormat="1" applyFont="1" applyAlignment="1">
      <alignment horizontal="center"/>
    </xf>
    <xf numFmtId="0" fontId="20" fillId="33" borderId="12" xfId="0" applyFont="1" applyFill="1" applyBorder="1" applyAlignment="1">
      <alignment wrapText="1"/>
    </xf>
    <xf numFmtId="166" fontId="20" fillId="33" borderId="12" xfId="0" applyNumberFormat="1" applyFont="1" applyFill="1" applyBorder="1" applyAlignment="1">
      <alignment horizontal="center" wrapText="1"/>
    </xf>
    <xf numFmtId="0" fontId="21" fillId="0" borderId="0" xfId="0" applyFont="1" applyAlignment="1">
      <alignment wrapText="1"/>
    </xf>
    <xf numFmtId="0" fontId="18" fillId="35" borderId="0" xfId="0" applyFont="1" applyFill="1"/>
    <xf numFmtId="0" fontId="19" fillId="0" borderId="10" xfId="0" applyFont="1" applyBorder="1"/>
    <xf numFmtId="0" fontId="19" fillId="0" borderId="21" xfId="0" applyFont="1" applyBorder="1"/>
    <xf numFmtId="0" fontId="19" fillId="0" borderId="18" xfId="0" applyFont="1" applyBorder="1" applyAlignment="1">
      <alignment horizontal="center" wrapText="1"/>
    </xf>
    <xf numFmtId="0" fontId="19" fillId="0" borderId="17" xfId="0" applyFont="1" applyBorder="1" applyAlignment="1">
      <alignment horizontal="center" wrapText="1"/>
    </xf>
    <xf numFmtId="0" fontId="19" fillId="0" borderId="19" xfId="0" applyFont="1" applyBorder="1" applyAlignment="1">
      <alignment horizontal="center" wrapText="1"/>
    </xf>
    <xf numFmtId="0" fontId="18" fillId="0" borderId="20" xfId="0" applyFont="1" applyBorder="1"/>
    <xf numFmtId="0" fontId="18" fillId="0" borderId="15" xfId="0" applyFont="1" applyBorder="1" applyAlignment="1">
      <alignment horizontal="center"/>
    </xf>
    <xf numFmtId="0" fontId="18" fillId="0" borderId="16" xfId="0" applyFont="1" applyBorder="1"/>
    <xf numFmtId="0" fontId="18" fillId="35" borderId="15" xfId="0" applyFont="1" applyFill="1" applyBorder="1" applyAlignment="1">
      <alignment horizontal="center"/>
    </xf>
    <xf numFmtId="0" fontId="18" fillId="35" borderId="0" xfId="0" applyFont="1" applyFill="1" applyAlignment="1">
      <alignment horizontal="center"/>
    </xf>
    <xf numFmtId="0" fontId="18" fillId="0" borderId="16" xfId="0" applyFont="1" applyBorder="1" applyAlignment="1">
      <alignment horizontal="center"/>
    </xf>
    <xf numFmtId="0" fontId="18" fillId="0" borderId="21" xfId="0" applyFont="1" applyBorder="1"/>
    <xf numFmtId="0" fontId="18" fillId="0" borderId="18" xfId="0" applyFont="1" applyBorder="1" applyAlignment="1">
      <alignment horizontal="center"/>
    </xf>
    <xf numFmtId="0" fontId="18" fillId="0" borderId="17" xfId="0" applyFont="1" applyBorder="1" applyAlignment="1">
      <alignment horizontal="center"/>
    </xf>
    <xf numFmtId="0" fontId="18" fillId="0" borderId="19" xfId="0" applyFont="1" applyBorder="1" applyAlignment="1">
      <alignment horizontal="center"/>
    </xf>
    <xf numFmtId="0" fontId="22"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vertical="top" wrapText="1"/>
    </xf>
    <xf numFmtId="0" fontId="21" fillId="0" borderId="0" xfId="0" applyFont="1" applyAlignment="1">
      <alignment vertical="top"/>
    </xf>
    <xf numFmtId="0" fontId="21" fillId="0" borderId="0" xfId="0" applyFont="1" applyAlignment="1">
      <alignment vertical="top" wrapText="1"/>
    </xf>
    <xf numFmtId="0" fontId="21" fillId="0" borderId="0" xfId="0" applyFont="1" applyAlignment="1">
      <alignment horizontal="center" vertical="top" wrapText="1"/>
    </xf>
    <xf numFmtId="0" fontId="18" fillId="0" borderId="0" xfId="0" applyFont="1" applyAlignment="1">
      <alignment vertical="top"/>
    </xf>
    <xf numFmtId="0" fontId="19" fillId="35" borderId="12" xfId="0" applyFont="1" applyFill="1" applyBorder="1" applyAlignment="1">
      <alignment vertical="top"/>
    </xf>
    <xf numFmtId="0" fontId="18" fillId="0" borderId="12" xfId="0" applyFont="1" applyBorder="1" applyAlignment="1">
      <alignment vertical="top"/>
    </xf>
    <xf numFmtId="0" fontId="18" fillId="0" borderId="12" xfId="0" applyFont="1" applyBorder="1" applyAlignment="1">
      <alignment vertical="top" wrapText="1"/>
    </xf>
    <xf numFmtId="0" fontId="19" fillId="0" borderId="13" xfId="0" applyFont="1" applyBorder="1" applyAlignment="1">
      <alignment horizontal="center"/>
    </xf>
    <xf numFmtId="0" fontId="19" fillId="0" borderId="11" xfId="0" applyFont="1" applyBorder="1" applyAlignment="1">
      <alignment horizontal="center"/>
    </xf>
    <xf numFmtId="0" fontId="19" fillId="0" borderId="14" xfId="0" applyFont="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b val="0"/>
        <i val="0"/>
        <strike val="0"/>
        <condense val="0"/>
        <extend val="0"/>
        <outline val="0"/>
        <shadow val="0"/>
        <u val="none"/>
        <vertAlign val="baseline"/>
        <sz val="11"/>
        <color auto="1"/>
        <name val="Aptos Narrow"/>
        <family val="2"/>
        <scheme val="none"/>
      </font>
      <alignment horizontal="center" vertical="top" textRotation="0" wrapText="1" indent="0" justifyLastLine="0" shrinkToFit="0" readingOrder="0"/>
    </dxf>
    <dxf>
      <font>
        <b val="0"/>
        <i val="0"/>
        <strike val="0"/>
        <condense val="0"/>
        <extend val="0"/>
        <outline val="0"/>
        <shadow val="0"/>
        <u val="none"/>
        <vertAlign val="baseline"/>
        <sz val="11"/>
        <color auto="1"/>
        <name val="Aptos Narrow"/>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Aptos Narrow"/>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Aptos Narrow"/>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Aptos Narrow"/>
        <family val="2"/>
        <scheme val="none"/>
      </font>
      <alignment horizontal="general" vertical="top" textRotation="0" wrapText="1" indent="0" justifyLastLine="0" shrinkToFit="0" readingOrder="0"/>
    </dxf>
    <dxf>
      <font>
        <strike val="0"/>
        <outline val="0"/>
        <shadow val="0"/>
        <u val="none"/>
        <vertAlign val="baseline"/>
        <sz val="11"/>
        <name val="Aptos Narrow"/>
        <family val="2"/>
        <scheme val="none"/>
      </font>
      <alignment horizontal="general" vertical="top" textRotation="0" wrapText="1"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Figure!$C$2</c:f>
              <c:strCache>
                <c:ptCount val="1"/>
                <c:pt idx="0">
                  <c:v>&lt;1 yr</c:v>
                </c:pt>
              </c:strCache>
            </c:strRef>
          </c:tx>
          <c:spPr>
            <a:solidFill>
              <a:schemeClr val="accent1"/>
            </a:solidFill>
            <a:ln w="12700">
              <a:solidFill>
                <a:schemeClr val="tx1"/>
              </a:solidFill>
            </a:ln>
            <a:effectLst/>
          </c:spPr>
          <c:invertIfNegative val="0"/>
          <c:cat>
            <c:strRef>
              <c:f>Figure!$B$3:$B$6</c:f>
              <c:strCache>
                <c:ptCount val="4"/>
                <c:pt idx="0">
                  <c:v>TCEP</c:v>
                </c:pt>
                <c:pt idx="1">
                  <c:v>TCIPP</c:v>
                </c:pt>
                <c:pt idx="2">
                  <c:v>TDCIPP</c:v>
                </c:pt>
                <c:pt idx="3">
                  <c:v>∑TCPP</c:v>
                </c:pt>
              </c:strCache>
            </c:strRef>
          </c:cat>
          <c:val>
            <c:numRef>
              <c:f>Figure!$C$3:$C$6</c:f>
              <c:numCache>
                <c:formatCode>0.00E+00</c:formatCode>
                <c:ptCount val="4"/>
                <c:pt idx="0">
                  <c:v>1.735615384615385E-6</c:v>
                </c:pt>
                <c:pt idx="1">
                  <c:v>4.968167611336034E-5</c:v>
                </c:pt>
                <c:pt idx="2">
                  <c:v>1.3911740890688257E-6</c:v>
                </c:pt>
                <c:pt idx="3">
                  <c:v>9.9076923076923073E-6</c:v>
                </c:pt>
              </c:numCache>
            </c:numRef>
          </c:val>
          <c:extLst>
            <c:ext xmlns:c16="http://schemas.microsoft.com/office/drawing/2014/chart" uri="{C3380CC4-5D6E-409C-BE32-E72D297353CC}">
              <c16:uniqueId val="{00000000-689A-4B8A-ABFB-2EFFCB16CCDD}"/>
            </c:ext>
          </c:extLst>
        </c:ser>
        <c:ser>
          <c:idx val="1"/>
          <c:order val="1"/>
          <c:tx>
            <c:strRef>
              <c:f>Figure!$D$2</c:f>
              <c:strCache>
                <c:ptCount val="1"/>
                <c:pt idx="0">
                  <c:v>1-2 yrs</c:v>
                </c:pt>
              </c:strCache>
            </c:strRef>
          </c:tx>
          <c:spPr>
            <a:solidFill>
              <a:schemeClr val="accent2"/>
            </a:solidFill>
            <a:ln w="12700">
              <a:solidFill>
                <a:schemeClr val="tx1"/>
              </a:solidFill>
            </a:ln>
            <a:effectLst/>
          </c:spPr>
          <c:invertIfNegative val="0"/>
          <c:cat>
            <c:strRef>
              <c:f>Figure!$B$3:$B$6</c:f>
              <c:strCache>
                <c:ptCount val="4"/>
                <c:pt idx="0">
                  <c:v>TCEP</c:v>
                </c:pt>
                <c:pt idx="1">
                  <c:v>TCIPP</c:v>
                </c:pt>
                <c:pt idx="2">
                  <c:v>TDCIPP</c:v>
                </c:pt>
                <c:pt idx="3">
                  <c:v>∑TCPP</c:v>
                </c:pt>
              </c:strCache>
            </c:strRef>
          </c:cat>
          <c:val>
            <c:numRef>
              <c:f>Figure!$D$3:$D$6</c:f>
              <c:numCache>
                <c:formatCode>0.00E+00</c:formatCode>
                <c:ptCount val="4"/>
                <c:pt idx="0">
                  <c:v>1.635E-6</c:v>
                </c:pt>
                <c:pt idx="1">
                  <c:v>4.680157894736842E-5</c:v>
                </c:pt>
                <c:pt idx="2">
                  <c:v>1.3105263157894733E-6</c:v>
                </c:pt>
                <c:pt idx="3">
                  <c:v>9.3333333333333326E-6</c:v>
                </c:pt>
              </c:numCache>
            </c:numRef>
          </c:val>
          <c:extLst>
            <c:ext xmlns:c16="http://schemas.microsoft.com/office/drawing/2014/chart" uri="{C3380CC4-5D6E-409C-BE32-E72D297353CC}">
              <c16:uniqueId val="{00000001-689A-4B8A-ABFB-2EFFCB16CCDD}"/>
            </c:ext>
          </c:extLst>
        </c:ser>
        <c:ser>
          <c:idx val="2"/>
          <c:order val="2"/>
          <c:tx>
            <c:strRef>
              <c:f>Figure!$E$2</c:f>
              <c:strCache>
                <c:ptCount val="1"/>
                <c:pt idx="0">
                  <c:v>3-5 yrs</c:v>
                </c:pt>
              </c:strCache>
            </c:strRef>
          </c:tx>
          <c:spPr>
            <a:solidFill>
              <a:schemeClr val="accent3"/>
            </a:solidFill>
            <a:ln w="12700">
              <a:solidFill>
                <a:schemeClr val="tx1"/>
              </a:solidFill>
            </a:ln>
            <a:effectLst/>
          </c:spPr>
          <c:invertIfNegative val="0"/>
          <c:cat>
            <c:strRef>
              <c:f>Figure!$B$3:$B$6</c:f>
              <c:strCache>
                <c:ptCount val="4"/>
                <c:pt idx="0">
                  <c:v>TCEP</c:v>
                </c:pt>
                <c:pt idx="1">
                  <c:v>TCIPP</c:v>
                </c:pt>
                <c:pt idx="2">
                  <c:v>TDCIPP</c:v>
                </c:pt>
                <c:pt idx="3">
                  <c:v>∑TCPP</c:v>
                </c:pt>
              </c:strCache>
            </c:strRef>
          </c:cat>
          <c:val>
            <c:numRef>
              <c:f>Figure!$E$3:$E$6</c:f>
              <c:numCache>
                <c:formatCode>0.00E+00</c:formatCode>
                <c:ptCount val="4"/>
                <c:pt idx="0">
                  <c:v>1.3290967741935484E-6</c:v>
                </c:pt>
                <c:pt idx="1">
                  <c:v>3.8045154499151109E-5</c:v>
                </c:pt>
                <c:pt idx="2">
                  <c:v>1.0653310696095073E-6</c:v>
                </c:pt>
                <c:pt idx="3">
                  <c:v>7.587096774193548E-6</c:v>
                </c:pt>
              </c:numCache>
            </c:numRef>
          </c:val>
          <c:extLst>
            <c:ext xmlns:c16="http://schemas.microsoft.com/office/drawing/2014/chart" uri="{C3380CC4-5D6E-409C-BE32-E72D297353CC}">
              <c16:uniqueId val="{00000002-689A-4B8A-ABFB-2EFFCB16CCDD}"/>
            </c:ext>
          </c:extLst>
        </c:ser>
        <c:ser>
          <c:idx val="3"/>
          <c:order val="3"/>
          <c:tx>
            <c:strRef>
              <c:f>Figure!$F$2</c:f>
              <c:strCache>
                <c:ptCount val="1"/>
                <c:pt idx="0">
                  <c:v>6-10 yrs</c:v>
                </c:pt>
              </c:strCache>
            </c:strRef>
          </c:tx>
          <c:spPr>
            <a:solidFill>
              <a:schemeClr val="accent4"/>
            </a:solidFill>
            <a:ln w="12700">
              <a:solidFill>
                <a:schemeClr val="tx1"/>
              </a:solidFill>
            </a:ln>
            <a:effectLst/>
          </c:spPr>
          <c:invertIfNegative val="0"/>
          <c:cat>
            <c:strRef>
              <c:f>Figure!$B$3:$B$6</c:f>
              <c:strCache>
                <c:ptCount val="4"/>
                <c:pt idx="0">
                  <c:v>TCEP</c:v>
                </c:pt>
                <c:pt idx="1">
                  <c:v>TCIPP</c:v>
                </c:pt>
                <c:pt idx="2">
                  <c:v>TDCIPP</c:v>
                </c:pt>
                <c:pt idx="3">
                  <c:v>∑TCPP</c:v>
                </c:pt>
              </c:strCache>
            </c:strRef>
          </c:cat>
          <c:val>
            <c:numRef>
              <c:f>Figure!$F$3:$F$6</c:f>
              <c:numCache>
                <c:formatCode>0.00E+00</c:formatCode>
                <c:ptCount val="4"/>
                <c:pt idx="0">
                  <c:v>9.2547169811320755E-7</c:v>
                </c:pt>
                <c:pt idx="1">
                  <c:v>2.6491459781529297E-5</c:v>
                </c:pt>
                <c:pt idx="2">
                  <c:v>7.4180734856007937E-7</c:v>
                </c:pt>
                <c:pt idx="3">
                  <c:v>5.283018867924528E-6</c:v>
                </c:pt>
              </c:numCache>
            </c:numRef>
          </c:val>
          <c:extLst>
            <c:ext xmlns:c16="http://schemas.microsoft.com/office/drawing/2014/chart" uri="{C3380CC4-5D6E-409C-BE32-E72D297353CC}">
              <c16:uniqueId val="{00000003-689A-4B8A-ABFB-2EFFCB16CCDD}"/>
            </c:ext>
          </c:extLst>
        </c:ser>
        <c:ser>
          <c:idx val="4"/>
          <c:order val="4"/>
          <c:tx>
            <c:strRef>
              <c:f>Figure!$G$2</c:f>
              <c:strCache>
                <c:ptCount val="1"/>
                <c:pt idx="0">
                  <c:v>11-15 yrs</c:v>
                </c:pt>
              </c:strCache>
            </c:strRef>
          </c:tx>
          <c:spPr>
            <a:solidFill>
              <a:schemeClr val="accent5"/>
            </a:solidFill>
            <a:ln w="12700">
              <a:solidFill>
                <a:schemeClr val="tx1"/>
              </a:solidFill>
            </a:ln>
            <a:effectLst/>
          </c:spPr>
          <c:invertIfNegative val="0"/>
          <c:cat>
            <c:strRef>
              <c:f>Figure!$B$3:$B$6</c:f>
              <c:strCache>
                <c:ptCount val="4"/>
                <c:pt idx="0">
                  <c:v>TCEP</c:v>
                </c:pt>
                <c:pt idx="1">
                  <c:v>TCIPP</c:v>
                </c:pt>
                <c:pt idx="2">
                  <c:v>TDCIPP</c:v>
                </c:pt>
                <c:pt idx="3">
                  <c:v>∑TCPP</c:v>
                </c:pt>
              </c:strCache>
            </c:strRef>
          </c:cat>
          <c:val>
            <c:numRef>
              <c:f>Figure!$G$3:$G$6</c:f>
              <c:numCache>
                <c:formatCode>0.00E+00</c:formatCode>
                <c:ptCount val="4"/>
                <c:pt idx="0">
                  <c:v>6.5284859154929589E-7</c:v>
                </c:pt>
                <c:pt idx="1">
                  <c:v>1.8687672720533734E-5</c:v>
                </c:pt>
                <c:pt idx="2">
                  <c:v>5.2328762045959978E-7</c:v>
                </c:pt>
                <c:pt idx="3">
                  <c:v>3.726760563380282E-6</c:v>
                </c:pt>
              </c:numCache>
            </c:numRef>
          </c:val>
          <c:extLst>
            <c:ext xmlns:c16="http://schemas.microsoft.com/office/drawing/2014/chart" uri="{C3380CC4-5D6E-409C-BE32-E72D297353CC}">
              <c16:uniqueId val="{00000004-689A-4B8A-ABFB-2EFFCB16CCDD}"/>
            </c:ext>
          </c:extLst>
        </c:ser>
        <c:ser>
          <c:idx val="5"/>
          <c:order val="5"/>
          <c:tx>
            <c:strRef>
              <c:f>Figure!$H$2</c:f>
              <c:strCache>
                <c:ptCount val="1"/>
                <c:pt idx="0">
                  <c:v>16-20 yrs</c:v>
                </c:pt>
              </c:strCache>
            </c:strRef>
          </c:tx>
          <c:spPr>
            <a:solidFill>
              <a:schemeClr val="accent6"/>
            </a:solidFill>
            <a:ln w="12700">
              <a:solidFill>
                <a:schemeClr val="tx1"/>
              </a:solidFill>
            </a:ln>
            <a:effectLst/>
          </c:spPr>
          <c:invertIfNegative val="0"/>
          <c:cat>
            <c:strRef>
              <c:f>Figure!$B$3:$B$6</c:f>
              <c:strCache>
                <c:ptCount val="4"/>
                <c:pt idx="0">
                  <c:v>TCEP</c:v>
                </c:pt>
                <c:pt idx="1">
                  <c:v>TCIPP</c:v>
                </c:pt>
                <c:pt idx="2">
                  <c:v>TDCIPP</c:v>
                </c:pt>
                <c:pt idx="3">
                  <c:v>∑TCPP</c:v>
                </c:pt>
              </c:strCache>
            </c:strRef>
          </c:cat>
          <c:val>
            <c:numRef>
              <c:f>Figure!$H$3:$H$6</c:f>
              <c:numCache>
                <c:formatCode>0.00E+00</c:formatCode>
                <c:ptCount val="4"/>
                <c:pt idx="0">
                  <c:v>5.5900558659217895E-7</c:v>
                </c:pt>
                <c:pt idx="1">
                  <c:v>1.6001433695971776E-5</c:v>
                </c:pt>
                <c:pt idx="2">
                  <c:v>4.4806821523081446E-7</c:v>
                </c:pt>
                <c:pt idx="3">
                  <c:v>3.1910614525139671E-6</c:v>
                </c:pt>
              </c:numCache>
            </c:numRef>
          </c:val>
          <c:extLst>
            <c:ext xmlns:c16="http://schemas.microsoft.com/office/drawing/2014/chart" uri="{C3380CC4-5D6E-409C-BE32-E72D297353CC}">
              <c16:uniqueId val="{00000005-689A-4B8A-ABFB-2EFFCB16CCDD}"/>
            </c:ext>
          </c:extLst>
        </c:ser>
        <c:ser>
          <c:idx val="6"/>
          <c:order val="6"/>
          <c:tx>
            <c:strRef>
              <c:f>Figure!$I$2</c:f>
              <c:strCache>
                <c:ptCount val="1"/>
                <c:pt idx="0">
                  <c:v>≥21 yrs</c:v>
                </c:pt>
              </c:strCache>
            </c:strRef>
          </c:tx>
          <c:spPr>
            <a:solidFill>
              <a:schemeClr val="accent1">
                <a:lumMod val="60000"/>
              </a:schemeClr>
            </a:solidFill>
            <a:ln w="12700">
              <a:solidFill>
                <a:schemeClr val="tx1"/>
              </a:solidFill>
            </a:ln>
            <a:effectLst/>
          </c:spPr>
          <c:invertIfNegative val="0"/>
          <c:cat>
            <c:strRef>
              <c:f>Figure!$B$3:$B$6</c:f>
              <c:strCache>
                <c:ptCount val="4"/>
                <c:pt idx="0">
                  <c:v>TCEP</c:v>
                </c:pt>
                <c:pt idx="1">
                  <c:v>TCIPP</c:v>
                </c:pt>
                <c:pt idx="2">
                  <c:v>TDCIPP</c:v>
                </c:pt>
                <c:pt idx="3">
                  <c:v>∑TCPP</c:v>
                </c:pt>
              </c:strCache>
            </c:strRef>
          </c:cat>
          <c:val>
            <c:numRef>
              <c:f>Figure!$I$3:$I$6</c:f>
              <c:numCache>
                <c:formatCode>0.00E+00</c:formatCode>
                <c:ptCount val="4"/>
                <c:pt idx="0">
                  <c:v>4.4880750000000004E-7</c:v>
                </c:pt>
                <c:pt idx="1">
                  <c:v>1.2847033421052634E-5</c:v>
                </c:pt>
                <c:pt idx="2">
                  <c:v>3.5973947368421051E-7</c:v>
                </c:pt>
                <c:pt idx="3">
                  <c:v>2.5620000000000002E-6</c:v>
                </c:pt>
              </c:numCache>
            </c:numRef>
          </c:val>
          <c:extLst>
            <c:ext xmlns:c16="http://schemas.microsoft.com/office/drawing/2014/chart" uri="{C3380CC4-5D6E-409C-BE32-E72D297353CC}">
              <c16:uniqueId val="{00000006-689A-4B8A-ABFB-2EFFCB16CCDD}"/>
            </c:ext>
          </c:extLst>
        </c:ser>
        <c:dLbls>
          <c:showLegendKey val="0"/>
          <c:showVal val="0"/>
          <c:showCatName val="0"/>
          <c:showSerName val="0"/>
          <c:showPercent val="0"/>
          <c:showBubbleSize val="0"/>
        </c:dLbls>
        <c:gapWidth val="219"/>
        <c:axId val="1699947232"/>
        <c:axId val="940253840"/>
      </c:barChart>
      <c:catAx>
        <c:axId val="169994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940253840"/>
        <c:crossesAt val="1.0000000000000005E-7"/>
        <c:auto val="1"/>
        <c:lblAlgn val="ctr"/>
        <c:lblOffset val="100"/>
        <c:noMultiLvlLbl val="0"/>
      </c:catAx>
      <c:valAx>
        <c:axId val="940253840"/>
        <c:scaling>
          <c:logBase val="10"/>
          <c:orientation val="minMax"/>
          <c:max val="1.0000000000000003E-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Dose (mg/kg/day)</a:t>
                </a: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0E+0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699947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160020</xdr:colOff>
      <xdr:row>0</xdr:row>
      <xdr:rowOff>68580</xdr:rowOff>
    </xdr:from>
    <xdr:to>
      <xdr:col>21</xdr:col>
      <xdr:colOff>68580</xdr:colOff>
      <xdr:row>22</xdr:row>
      <xdr:rowOff>175260</xdr:rowOff>
    </xdr:to>
    <xdr:graphicFrame macro="">
      <xdr:nvGraphicFramePr>
        <xdr:cNvPr id="3" name="Chart 2" descr="Dose (mg/kg/day) exposure of TCEP, TCIPP, TDCIPP, sum isomers TCPP for 7 age groups ranging from infants to adults">
          <a:extLst>
            <a:ext uri="{FF2B5EF4-FFF2-40B4-BE49-F238E27FC236}">
              <a16:creationId xmlns:a16="http://schemas.microsoft.com/office/drawing/2014/main" id="{A9F1BBA0-6EEC-4902-B7A0-B9656154F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A23734-7119-4940-B8DB-2BC7DABAD0CE}" name="Table1" displayName="Table1" ref="A1:D4" totalsRowShown="0" headerRowDxfId="5" dataDxfId="4">
  <autoFilter ref="A1:D4" xr:uid="{8CA23734-7119-4940-B8DB-2BC7DABAD0CE}"/>
  <tableColumns count="4">
    <tableColumn id="1" xr3:uid="{917A6B22-7810-400A-A7CB-178E5292E3F9}" name="Study Name (in Litstream)" dataDxfId="3"/>
    <tableColumn id="2" xr3:uid="{5D1583ED-FE55-4B01-9575-7DA26B3612FC}" name="Litstream ID" dataDxfId="2"/>
    <tableColumn id="3" xr3:uid="{8605959C-DE36-4BCC-94CF-B11AF708E4B1}" name="Full Citation" dataDxfId="1"/>
    <tableColumn id="4" xr3:uid="{1D7DBB97-5C6D-4162-91CC-1CB0F3BF86C3}" name="Medians Report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A92C8-FAA9-467A-8CBD-2BED2B4BA930}">
  <dimension ref="A1:B9"/>
  <sheetViews>
    <sheetView tabSelected="1" workbookViewId="0"/>
  </sheetViews>
  <sheetFormatPr defaultColWidth="8.85546875" defaultRowHeight="15" x14ac:dyDescent="0.25"/>
  <cols>
    <col min="1" max="1" width="21.85546875" style="51" customWidth="1"/>
    <col min="2" max="2" width="89" style="51" customWidth="1"/>
    <col min="3" max="16384" width="8.85546875" style="51"/>
  </cols>
  <sheetData>
    <row r="1" spans="1:2" x14ac:dyDescent="0.25">
      <c r="A1" s="51" t="s">
        <v>93</v>
      </c>
    </row>
    <row r="2" spans="1:2" x14ac:dyDescent="0.25">
      <c r="A2" s="1" t="s">
        <v>108</v>
      </c>
    </row>
    <row r="4" spans="1:2" x14ac:dyDescent="0.25">
      <c r="A4" s="52" t="s">
        <v>38</v>
      </c>
      <c r="B4" s="52" t="s">
        <v>39</v>
      </c>
    </row>
    <row r="5" spans="1:2" x14ac:dyDescent="0.25">
      <c r="A5" s="53" t="s">
        <v>96</v>
      </c>
      <c r="B5" s="12" t="s">
        <v>97</v>
      </c>
    </row>
    <row r="6" spans="1:2" ht="75" x14ac:dyDescent="0.25">
      <c r="A6" s="53" t="s">
        <v>80</v>
      </c>
      <c r="B6" s="54" t="s">
        <v>82</v>
      </c>
    </row>
    <row r="7" spans="1:2" ht="45" x14ac:dyDescent="0.25">
      <c r="A7" s="53" t="s">
        <v>49</v>
      </c>
      <c r="B7" s="54" t="s">
        <v>106</v>
      </c>
    </row>
    <row r="8" spans="1:2" x14ac:dyDescent="0.25">
      <c r="A8" s="53" t="s">
        <v>83</v>
      </c>
      <c r="B8" s="53" t="s">
        <v>84</v>
      </c>
    </row>
    <row r="9" spans="1:2" x14ac:dyDescent="0.25">
      <c r="A9" s="53" t="s">
        <v>94</v>
      </c>
      <c r="B9" s="53" t="s">
        <v>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F4D6-47A8-4DC4-BE81-7A6793AD3615}">
  <dimension ref="A1:D4"/>
  <sheetViews>
    <sheetView workbookViewId="0">
      <selection activeCell="C7" sqref="C7"/>
    </sheetView>
  </sheetViews>
  <sheetFormatPr defaultColWidth="8.85546875" defaultRowHeight="15" x14ac:dyDescent="0.25"/>
  <cols>
    <col min="1" max="1" width="15" style="49" customWidth="1"/>
    <col min="2" max="2" width="12.85546875" style="49" customWidth="1"/>
    <col min="3" max="3" width="120.7109375" style="49" customWidth="1"/>
    <col min="4" max="4" width="8.85546875" style="46"/>
    <col min="5" max="16384" width="8.85546875" style="47"/>
  </cols>
  <sheetData>
    <row r="1" spans="1:4" ht="30" x14ac:dyDescent="0.25">
      <c r="A1" s="45" t="s">
        <v>40</v>
      </c>
      <c r="B1" s="45" t="s">
        <v>41</v>
      </c>
      <c r="C1" s="45" t="s">
        <v>98</v>
      </c>
      <c r="D1" s="46" t="s">
        <v>99</v>
      </c>
    </row>
    <row r="2" spans="1:4" ht="30" x14ac:dyDescent="0.25">
      <c r="A2" s="48" t="s">
        <v>15</v>
      </c>
      <c r="B2" s="48" t="s">
        <v>16</v>
      </c>
      <c r="C2" s="49" t="s">
        <v>101</v>
      </c>
      <c r="D2" s="50" t="s">
        <v>100</v>
      </c>
    </row>
    <row r="3" spans="1:4" ht="45" x14ac:dyDescent="0.25">
      <c r="A3" s="48" t="s">
        <v>7</v>
      </c>
      <c r="B3" s="48" t="s">
        <v>102</v>
      </c>
      <c r="C3" s="49" t="s">
        <v>103</v>
      </c>
      <c r="D3" s="50" t="s">
        <v>100</v>
      </c>
    </row>
    <row r="4" spans="1:4" ht="45" x14ac:dyDescent="0.25">
      <c r="A4" s="48" t="s">
        <v>11</v>
      </c>
      <c r="B4" s="48" t="s">
        <v>104</v>
      </c>
      <c r="C4" s="49" t="s">
        <v>105</v>
      </c>
      <c r="D4" s="50" t="s">
        <v>100</v>
      </c>
    </row>
  </sheetData>
  <conditionalFormatting sqref="C2">
    <cfRule type="duplicateValues" dxfId="6"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4669A-2B58-4AC0-B053-CB821F43ADAA}">
  <dimension ref="A1:J22"/>
  <sheetViews>
    <sheetView workbookViewId="0">
      <selection activeCell="F4" sqref="F4"/>
    </sheetView>
  </sheetViews>
  <sheetFormatPr defaultColWidth="8.85546875" defaultRowHeight="15" x14ac:dyDescent="0.25"/>
  <cols>
    <col min="1" max="1" width="10.85546875" style="1" customWidth="1"/>
    <col min="2" max="9" width="10.7109375" style="4" customWidth="1"/>
    <col min="10" max="27" width="10.7109375" style="1" customWidth="1"/>
    <col min="28" max="16384" width="8.85546875" style="1"/>
  </cols>
  <sheetData>
    <row r="1" spans="1:10" x14ac:dyDescent="0.25">
      <c r="A1" s="1" t="s">
        <v>75</v>
      </c>
    </row>
    <row r="2" spans="1:10" x14ac:dyDescent="0.25">
      <c r="A2" s="1" t="s">
        <v>76</v>
      </c>
    </row>
    <row r="3" spans="1:10" x14ac:dyDescent="0.25">
      <c r="A3" s="29" t="s">
        <v>77</v>
      </c>
    </row>
    <row r="4" spans="1:10" x14ac:dyDescent="0.25">
      <c r="A4" s="1" t="s">
        <v>79</v>
      </c>
    </row>
    <row r="6" spans="1:10" x14ac:dyDescent="0.25">
      <c r="A6" s="30"/>
      <c r="B6" s="55" t="s">
        <v>68</v>
      </c>
      <c r="C6" s="55"/>
      <c r="D6" s="55"/>
      <c r="E6" s="56" t="s">
        <v>20</v>
      </c>
      <c r="F6" s="55"/>
      <c r="G6" s="55"/>
      <c r="H6" s="56" t="s">
        <v>4</v>
      </c>
      <c r="I6" s="55"/>
      <c r="J6" s="57"/>
    </row>
    <row r="7" spans="1:10" ht="30" x14ac:dyDescent="0.25">
      <c r="A7" s="31" t="s">
        <v>71</v>
      </c>
      <c r="B7" s="32" t="s">
        <v>72</v>
      </c>
      <c r="C7" s="32" t="s">
        <v>73</v>
      </c>
      <c r="D7" s="32" t="s">
        <v>69</v>
      </c>
      <c r="E7" s="33" t="s">
        <v>72</v>
      </c>
      <c r="F7" s="32" t="s">
        <v>73</v>
      </c>
      <c r="G7" s="32" t="s">
        <v>69</v>
      </c>
      <c r="H7" s="33" t="s">
        <v>72</v>
      </c>
      <c r="I7" s="32" t="s">
        <v>73</v>
      </c>
      <c r="J7" s="34" t="s">
        <v>69</v>
      </c>
    </row>
    <row r="8" spans="1:10" x14ac:dyDescent="0.25">
      <c r="A8" s="35" t="s">
        <v>70</v>
      </c>
      <c r="B8" s="4">
        <v>100</v>
      </c>
      <c r="C8" s="4">
        <v>60</v>
      </c>
      <c r="E8" s="36">
        <v>33</v>
      </c>
      <c r="F8" s="4">
        <v>50</v>
      </c>
      <c r="H8" s="36">
        <v>89</v>
      </c>
      <c r="I8" s="4">
        <v>0</v>
      </c>
      <c r="J8" s="37"/>
    </row>
    <row r="9" spans="1:10" x14ac:dyDescent="0.25">
      <c r="A9" s="35">
        <v>1</v>
      </c>
      <c r="B9" s="4">
        <v>1180</v>
      </c>
      <c r="C9" s="4">
        <v>8.17</v>
      </c>
      <c r="D9" s="4">
        <f>SUM(B9:C9)</f>
        <v>1188.17</v>
      </c>
      <c r="E9" s="38">
        <f t="shared" ref="E9:F12" si="0">1.5/2</f>
        <v>0.75</v>
      </c>
      <c r="F9" s="39">
        <f t="shared" si="0"/>
        <v>0.75</v>
      </c>
      <c r="G9" s="4">
        <f t="shared" ref="G9:G17" si="1">SUM(E9:F9)</f>
        <v>1.5</v>
      </c>
      <c r="H9" s="36">
        <v>3.36</v>
      </c>
      <c r="I9" s="39">
        <f t="shared" ref="I9:I18" si="2">1.5/2</f>
        <v>0.75</v>
      </c>
      <c r="J9" s="40">
        <f t="shared" ref="J9:J17" si="3">SUM(H9:I9)</f>
        <v>4.1099999999999994</v>
      </c>
    </row>
    <row r="10" spans="1:10" x14ac:dyDescent="0.25">
      <c r="A10" s="35">
        <v>2</v>
      </c>
      <c r="B10" s="4">
        <v>509</v>
      </c>
      <c r="C10" s="4">
        <v>24.4</v>
      </c>
      <c r="D10" s="4">
        <f t="shared" ref="D10:D17" si="4">SUM(B10:C10)</f>
        <v>533.4</v>
      </c>
      <c r="E10" s="38">
        <f t="shared" si="0"/>
        <v>0.75</v>
      </c>
      <c r="F10" s="39">
        <f t="shared" si="0"/>
        <v>0.75</v>
      </c>
      <c r="G10" s="4">
        <f t="shared" si="1"/>
        <v>1.5</v>
      </c>
      <c r="H10" s="36">
        <v>9.41</v>
      </c>
      <c r="I10" s="39">
        <f t="shared" si="2"/>
        <v>0.75</v>
      </c>
      <c r="J10" s="40">
        <f t="shared" si="3"/>
        <v>10.16</v>
      </c>
    </row>
    <row r="11" spans="1:10" x14ac:dyDescent="0.25">
      <c r="A11" s="35">
        <v>3</v>
      </c>
      <c r="B11" s="4">
        <v>424</v>
      </c>
      <c r="C11" s="39">
        <f>1.5/2</f>
        <v>0.75</v>
      </c>
      <c r="D11" s="4">
        <f t="shared" si="4"/>
        <v>424.75</v>
      </c>
      <c r="E11" s="38">
        <f t="shared" si="0"/>
        <v>0.75</v>
      </c>
      <c r="F11" s="39">
        <f t="shared" si="0"/>
        <v>0.75</v>
      </c>
      <c r="G11" s="4">
        <f t="shared" si="1"/>
        <v>1.5</v>
      </c>
      <c r="H11" s="36">
        <v>10.6</v>
      </c>
      <c r="I11" s="39">
        <f t="shared" si="2"/>
        <v>0.75</v>
      </c>
      <c r="J11" s="40">
        <f t="shared" si="3"/>
        <v>11.35</v>
      </c>
    </row>
    <row r="12" spans="1:10" x14ac:dyDescent="0.25">
      <c r="A12" s="35">
        <v>4</v>
      </c>
      <c r="B12" s="4">
        <v>312</v>
      </c>
      <c r="C12" s="39">
        <f>1.5/2</f>
        <v>0.75</v>
      </c>
      <c r="D12" s="4">
        <f t="shared" si="4"/>
        <v>312.75</v>
      </c>
      <c r="E12" s="38">
        <f t="shared" si="0"/>
        <v>0.75</v>
      </c>
      <c r="F12" s="4">
        <v>9.86</v>
      </c>
      <c r="G12" s="4">
        <f t="shared" si="1"/>
        <v>10.61</v>
      </c>
      <c r="H12" s="36">
        <v>11.1</v>
      </c>
      <c r="I12" s="39">
        <f t="shared" si="2"/>
        <v>0.75</v>
      </c>
      <c r="J12" s="40">
        <f t="shared" si="3"/>
        <v>11.85</v>
      </c>
    </row>
    <row r="13" spans="1:10" x14ac:dyDescent="0.25">
      <c r="A13" s="35">
        <v>5</v>
      </c>
      <c r="B13" s="4">
        <v>262</v>
      </c>
      <c r="C13" s="4">
        <v>22.3</v>
      </c>
      <c r="D13" s="4">
        <f t="shared" si="4"/>
        <v>284.3</v>
      </c>
      <c r="E13" s="36">
        <v>40</v>
      </c>
      <c r="F13" s="39">
        <f>1.5/2</f>
        <v>0.75</v>
      </c>
      <c r="G13" s="4">
        <f t="shared" si="1"/>
        <v>40.75</v>
      </c>
      <c r="H13" s="36">
        <v>17.5</v>
      </c>
      <c r="I13" s="39">
        <f t="shared" si="2"/>
        <v>0.75</v>
      </c>
      <c r="J13" s="40">
        <f t="shared" si="3"/>
        <v>18.25</v>
      </c>
    </row>
    <row r="14" spans="1:10" x14ac:dyDescent="0.25">
      <c r="A14" s="35">
        <v>6</v>
      </c>
      <c r="B14" s="4">
        <v>255</v>
      </c>
      <c r="C14" s="4">
        <v>28.6</v>
      </c>
      <c r="D14" s="4">
        <f t="shared" si="4"/>
        <v>283.60000000000002</v>
      </c>
      <c r="E14" s="38">
        <f>1.5/2</f>
        <v>0.75</v>
      </c>
      <c r="F14" s="4">
        <v>5.43</v>
      </c>
      <c r="G14" s="4">
        <f t="shared" si="1"/>
        <v>6.18</v>
      </c>
      <c r="H14" s="36">
        <v>14</v>
      </c>
      <c r="I14" s="39">
        <f t="shared" si="2"/>
        <v>0.75</v>
      </c>
      <c r="J14" s="40">
        <f t="shared" si="3"/>
        <v>14.75</v>
      </c>
    </row>
    <row r="15" spans="1:10" x14ac:dyDescent="0.25">
      <c r="A15" s="35">
        <v>7</v>
      </c>
      <c r="B15" s="4">
        <v>248</v>
      </c>
      <c r="C15" s="39">
        <f>1.5/2</f>
        <v>0.75</v>
      </c>
      <c r="D15" s="4">
        <f t="shared" si="4"/>
        <v>248.75</v>
      </c>
      <c r="E15" s="36">
        <v>82.2</v>
      </c>
      <c r="F15" s="4">
        <v>3.25</v>
      </c>
      <c r="G15" s="4">
        <f t="shared" si="1"/>
        <v>85.45</v>
      </c>
      <c r="H15" s="36">
        <v>77.8</v>
      </c>
      <c r="I15" s="39">
        <f t="shared" si="2"/>
        <v>0.75</v>
      </c>
      <c r="J15" s="40">
        <f t="shared" si="3"/>
        <v>78.55</v>
      </c>
    </row>
    <row r="16" spans="1:10" x14ac:dyDescent="0.25">
      <c r="A16" s="35">
        <v>8</v>
      </c>
      <c r="B16" s="4">
        <v>134</v>
      </c>
      <c r="C16" s="39">
        <f>1.5/2</f>
        <v>0.75</v>
      </c>
      <c r="D16" s="4">
        <f t="shared" si="4"/>
        <v>134.75</v>
      </c>
      <c r="E16" s="38">
        <f t="shared" ref="E16:F16" si="5">1.5/2</f>
        <v>0.75</v>
      </c>
      <c r="F16" s="39">
        <f t="shared" si="5"/>
        <v>0.75</v>
      </c>
      <c r="G16" s="4">
        <f t="shared" si="1"/>
        <v>1.5</v>
      </c>
      <c r="H16" s="36">
        <v>27.4</v>
      </c>
      <c r="I16" s="39">
        <f t="shared" si="2"/>
        <v>0.75</v>
      </c>
      <c r="J16" s="40">
        <f t="shared" si="3"/>
        <v>28.15</v>
      </c>
    </row>
    <row r="17" spans="1:10" x14ac:dyDescent="0.25">
      <c r="A17" s="35">
        <v>9</v>
      </c>
      <c r="B17" s="4">
        <v>16</v>
      </c>
      <c r="C17" s="4">
        <v>13.5</v>
      </c>
      <c r="D17" s="4">
        <f t="shared" si="4"/>
        <v>29.5</v>
      </c>
      <c r="E17" s="36">
        <v>45.2</v>
      </c>
      <c r="F17" s="4">
        <v>20.9</v>
      </c>
      <c r="G17" s="4">
        <f t="shared" si="1"/>
        <v>66.099999999999994</v>
      </c>
      <c r="H17" s="38">
        <f>1.5/2</f>
        <v>0.75</v>
      </c>
      <c r="I17" s="39">
        <f t="shared" si="2"/>
        <v>0.75</v>
      </c>
      <c r="J17" s="40">
        <f t="shared" si="3"/>
        <v>1.5</v>
      </c>
    </row>
    <row r="18" spans="1:10" x14ac:dyDescent="0.25">
      <c r="A18" s="35">
        <v>10</v>
      </c>
      <c r="B18" s="4" t="s">
        <v>74</v>
      </c>
      <c r="C18" s="4">
        <v>22.5</v>
      </c>
      <c r="E18" s="36" t="s">
        <v>74</v>
      </c>
      <c r="F18" s="4">
        <v>6.61</v>
      </c>
      <c r="H18" s="36" t="s">
        <v>74</v>
      </c>
      <c r="I18" s="39">
        <f t="shared" si="2"/>
        <v>0.75</v>
      </c>
      <c r="J18" s="40"/>
    </row>
    <row r="19" spans="1:10" x14ac:dyDescent="0.25">
      <c r="A19" s="35" t="s">
        <v>44</v>
      </c>
      <c r="B19" s="4">
        <f>MIN(B9:B18)</f>
        <v>16</v>
      </c>
      <c r="C19" s="4" t="s">
        <v>48</v>
      </c>
      <c r="D19" s="4">
        <f t="shared" ref="D19" si="6">MIN(D9:D18)</f>
        <v>29.5</v>
      </c>
      <c r="E19" s="36" t="s">
        <v>48</v>
      </c>
      <c r="F19" s="4" t="s">
        <v>48</v>
      </c>
      <c r="G19" s="4" t="s">
        <v>48</v>
      </c>
      <c r="H19" s="36" t="s">
        <v>48</v>
      </c>
      <c r="I19" s="4" t="s">
        <v>48</v>
      </c>
      <c r="J19" s="40" t="s">
        <v>48</v>
      </c>
    </row>
    <row r="20" spans="1:10" x14ac:dyDescent="0.25">
      <c r="A20" s="35" t="s">
        <v>45</v>
      </c>
      <c r="B20" s="4">
        <f>MAX(B9:B18)</f>
        <v>1180</v>
      </c>
      <c r="C20" s="4">
        <f t="shared" ref="C20:J20" si="7">MAX(C9:C18)</f>
        <v>28.6</v>
      </c>
      <c r="D20" s="4">
        <f t="shared" si="7"/>
        <v>1188.17</v>
      </c>
      <c r="E20" s="36">
        <f t="shared" si="7"/>
        <v>82.2</v>
      </c>
      <c r="F20" s="4">
        <f t="shared" si="7"/>
        <v>20.9</v>
      </c>
      <c r="G20" s="4">
        <f t="shared" si="7"/>
        <v>85.45</v>
      </c>
      <c r="H20" s="36">
        <f t="shared" si="7"/>
        <v>77.8</v>
      </c>
      <c r="I20" s="4" t="s">
        <v>48</v>
      </c>
      <c r="J20" s="40">
        <f t="shared" si="7"/>
        <v>78.55</v>
      </c>
    </row>
    <row r="21" spans="1:10" x14ac:dyDescent="0.25">
      <c r="A21" s="35" t="s">
        <v>46</v>
      </c>
      <c r="B21" s="4">
        <f>MEDIAN(B9:B18)</f>
        <v>262</v>
      </c>
      <c r="C21" s="4">
        <f t="shared" ref="C21:J21" si="8">MEDIAN(C9:C18)</f>
        <v>10.835000000000001</v>
      </c>
      <c r="D21" s="4">
        <f t="shared" si="8"/>
        <v>284.3</v>
      </c>
      <c r="E21" s="36">
        <f t="shared" si="8"/>
        <v>0.75</v>
      </c>
      <c r="F21" s="4">
        <f t="shared" si="8"/>
        <v>2</v>
      </c>
      <c r="G21" s="4">
        <f t="shared" si="8"/>
        <v>6.18</v>
      </c>
      <c r="H21" s="36">
        <f t="shared" si="8"/>
        <v>11.1</v>
      </c>
      <c r="I21" s="4">
        <f t="shared" si="8"/>
        <v>0.75</v>
      </c>
      <c r="J21" s="40">
        <f t="shared" si="8"/>
        <v>11.85</v>
      </c>
    </row>
    <row r="22" spans="1:10" x14ac:dyDescent="0.25">
      <c r="A22" s="41" t="s">
        <v>78</v>
      </c>
      <c r="B22" s="42">
        <f>AVERAGE(B9:B18)</f>
        <v>371.11111111111109</v>
      </c>
      <c r="C22" s="42">
        <f t="shared" ref="C22:J22" si="9">AVERAGE(C9:C18)</f>
        <v>12.247</v>
      </c>
      <c r="D22" s="42">
        <f t="shared" si="9"/>
        <v>382.2188888888889</v>
      </c>
      <c r="E22" s="43">
        <f t="shared" si="9"/>
        <v>19.100000000000001</v>
      </c>
      <c r="F22" s="42">
        <f t="shared" si="9"/>
        <v>4.9799999999999995</v>
      </c>
      <c r="G22" s="42">
        <f t="shared" si="9"/>
        <v>23.898888888888891</v>
      </c>
      <c r="H22" s="43">
        <f t="shared" si="9"/>
        <v>19.10222222222222</v>
      </c>
      <c r="I22" s="42">
        <f t="shared" si="9"/>
        <v>0.75</v>
      </c>
      <c r="J22" s="44">
        <f t="shared" si="9"/>
        <v>19.85222222222222</v>
      </c>
    </row>
  </sheetData>
  <mergeCells count="3">
    <mergeCell ref="B6:D6"/>
    <mergeCell ref="E6:G6"/>
    <mergeCell ref="H6:J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
  <sheetViews>
    <sheetView topLeftCell="A5" workbookViewId="0">
      <selection activeCell="A10" sqref="A10"/>
    </sheetView>
  </sheetViews>
  <sheetFormatPr defaultColWidth="8.85546875" defaultRowHeight="15" x14ac:dyDescent="0.25"/>
  <cols>
    <col min="1" max="1" width="23.140625" style="1" customWidth="1"/>
    <col min="2" max="2" width="28" style="1" customWidth="1"/>
    <col min="3" max="3" width="18.140625" style="1" customWidth="1"/>
    <col min="4" max="4" width="8.85546875" style="1"/>
    <col min="5" max="5" width="13.140625" style="1" customWidth="1"/>
    <col min="6" max="6" width="20.28515625" style="1" customWidth="1"/>
    <col min="7" max="7" width="13" style="1" customWidth="1"/>
    <col min="8" max="8" width="25.85546875" style="1" customWidth="1"/>
    <col min="9" max="9" width="11.5703125" style="1" hidden="1" customWidth="1"/>
    <col min="10" max="10" width="8.85546875" style="1"/>
    <col min="11" max="13" width="0" style="1" hidden="1" customWidth="1"/>
    <col min="14" max="16" width="8.85546875" style="1"/>
    <col min="17" max="17" width="9.7109375" style="1" customWidth="1"/>
    <col min="18" max="18" width="8.85546875" style="1"/>
    <col min="19" max="19" width="10.7109375" style="1" customWidth="1"/>
    <col min="20" max="20" width="8.85546875" style="1"/>
    <col min="21" max="21" width="13.7109375" style="1" customWidth="1"/>
    <col min="22" max="22" width="8.85546875" style="25"/>
    <col min="23" max="16384" width="8.85546875" style="1"/>
  </cols>
  <sheetData>
    <row r="1" spans="1:22" s="28" customFormat="1" ht="30" x14ac:dyDescent="0.25">
      <c r="A1" s="26" t="s">
        <v>43</v>
      </c>
      <c r="B1" s="26" t="s">
        <v>30</v>
      </c>
      <c r="C1" s="26" t="s">
        <v>50</v>
      </c>
      <c r="D1" s="26" t="s">
        <v>51</v>
      </c>
      <c r="E1" s="26" t="s">
        <v>41</v>
      </c>
      <c r="F1" s="26" t="s">
        <v>52</v>
      </c>
      <c r="G1" s="26" t="s">
        <v>42</v>
      </c>
      <c r="H1" s="26" t="s">
        <v>53</v>
      </c>
      <c r="I1" s="26" t="s">
        <v>54</v>
      </c>
      <c r="J1" s="26" t="s">
        <v>0</v>
      </c>
      <c r="K1" s="26" t="s">
        <v>55</v>
      </c>
      <c r="L1" s="26" t="s">
        <v>56</v>
      </c>
      <c r="M1" s="26" t="s">
        <v>58</v>
      </c>
      <c r="N1" s="26" t="s">
        <v>57</v>
      </c>
      <c r="O1" s="26" t="s">
        <v>44</v>
      </c>
      <c r="P1" s="26" t="s">
        <v>45</v>
      </c>
      <c r="Q1" s="26" t="s">
        <v>59</v>
      </c>
      <c r="R1" s="26" t="s">
        <v>46</v>
      </c>
      <c r="S1" s="26" t="s">
        <v>60</v>
      </c>
      <c r="T1" s="26" t="s">
        <v>62</v>
      </c>
      <c r="U1" s="26" t="s">
        <v>65</v>
      </c>
      <c r="V1" s="27" t="s">
        <v>61</v>
      </c>
    </row>
    <row r="2" spans="1:22" x14ac:dyDescent="0.25">
      <c r="A2" s="12" t="s">
        <v>4</v>
      </c>
      <c r="B2" s="12" t="s">
        <v>5</v>
      </c>
      <c r="C2" s="12" t="s">
        <v>6</v>
      </c>
      <c r="D2" s="12" t="s">
        <v>7</v>
      </c>
      <c r="E2" s="12" t="s">
        <v>8</v>
      </c>
      <c r="F2" s="12" t="s">
        <v>9</v>
      </c>
      <c r="G2" s="12" t="s">
        <v>1</v>
      </c>
      <c r="H2" s="12" t="s">
        <v>10</v>
      </c>
      <c r="I2" s="12"/>
      <c r="J2" s="12">
        <v>10</v>
      </c>
      <c r="K2" s="12"/>
      <c r="L2" s="12"/>
      <c r="M2" s="12"/>
      <c r="N2" s="12" t="s">
        <v>3</v>
      </c>
      <c r="O2" s="12">
        <v>1.4370000000000001</v>
      </c>
      <c r="P2" s="12">
        <v>16.77</v>
      </c>
      <c r="Q2" s="12"/>
      <c r="R2" s="12">
        <v>4.5599999999999996</v>
      </c>
      <c r="S2" s="12"/>
      <c r="T2" s="12" t="s">
        <v>64</v>
      </c>
      <c r="U2" s="12" t="s">
        <v>66</v>
      </c>
      <c r="V2" s="13">
        <f>(R2*J2+R3*J3+R4*J4)/(SUM(J2:J4))</f>
        <v>4.9050000000000002</v>
      </c>
    </row>
    <row r="3" spans="1:22" x14ac:dyDescent="0.25">
      <c r="A3" s="12" t="s">
        <v>4</v>
      </c>
      <c r="B3" s="12" t="s">
        <v>5</v>
      </c>
      <c r="C3" s="12" t="s">
        <v>6</v>
      </c>
      <c r="D3" s="12" t="s">
        <v>11</v>
      </c>
      <c r="E3" s="12" t="s">
        <v>12</v>
      </c>
      <c r="F3" s="12" t="s">
        <v>13</v>
      </c>
      <c r="G3" s="12" t="s">
        <v>14</v>
      </c>
      <c r="H3" s="12" t="s">
        <v>10</v>
      </c>
      <c r="I3" s="12"/>
      <c r="J3" s="12">
        <v>31</v>
      </c>
      <c r="K3" s="12"/>
      <c r="L3" s="12"/>
      <c r="M3" s="12"/>
      <c r="N3" s="12" t="s">
        <v>3</v>
      </c>
      <c r="O3" s="12"/>
      <c r="P3" s="12">
        <v>8.1</v>
      </c>
      <c r="Q3" s="12"/>
      <c r="R3" s="12">
        <v>3</v>
      </c>
      <c r="S3" s="12"/>
      <c r="T3" s="12" t="s">
        <v>63</v>
      </c>
      <c r="U3" s="12" t="s">
        <v>67</v>
      </c>
      <c r="V3" s="13" t="s">
        <v>107</v>
      </c>
    </row>
    <row r="4" spans="1:22" x14ac:dyDescent="0.25">
      <c r="A4" s="12" t="s">
        <v>4</v>
      </c>
      <c r="B4" s="12" t="s">
        <v>5</v>
      </c>
      <c r="C4" s="12" t="s">
        <v>6</v>
      </c>
      <c r="D4" s="12" t="s">
        <v>15</v>
      </c>
      <c r="E4" s="12" t="s">
        <v>16</v>
      </c>
      <c r="F4" s="12" t="s">
        <v>17</v>
      </c>
      <c r="G4" s="12" t="s">
        <v>1</v>
      </c>
      <c r="H4" s="12" t="s">
        <v>2</v>
      </c>
      <c r="I4" s="12"/>
      <c r="J4" s="12">
        <v>9</v>
      </c>
      <c r="K4" s="12"/>
      <c r="L4" s="12"/>
      <c r="M4" s="12"/>
      <c r="N4" s="12" t="s">
        <v>3</v>
      </c>
      <c r="O4" s="12"/>
      <c r="P4" s="12">
        <f>'Schreder Data'!J20</f>
        <v>78.55</v>
      </c>
      <c r="Q4" s="12">
        <f>'Schreder Data'!J22</f>
        <v>19.85222222222222</v>
      </c>
      <c r="R4" s="12">
        <f>'Schreder Data'!J21</f>
        <v>11.85</v>
      </c>
      <c r="S4" s="12"/>
      <c r="T4" s="12" t="s">
        <v>64</v>
      </c>
      <c r="U4" s="12" t="s">
        <v>81</v>
      </c>
      <c r="V4" s="13"/>
    </row>
    <row r="5" spans="1:22" x14ac:dyDescent="0.25">
      <c r="A5" s="19" t="s">
        <v>18</v>
      </c>
      <c r="B5" s="19" t="s">
        <v>19</v>
      </c>
      <c r="C5" s="19" t="s">
        <v>6</v>
      </c>
      <c r="D5" s="19" t="s">
        <v>7</v>
      </c>
      <c r="E5" s="19" t="s">
        <v>8</v>
      </c>
      <c r="F5" s="19" t="s">
        <v>9</v>
      </c>
      <c r="G5" s="19" t="s">
        <v>1</v>
      </c>
      <c r="H5" s="19" t="s">
        <v>10</v>
      </c>
      <c r="I5" s="19"/>
      <c r="J5" s="19">
        <v>10</v>
      </c>
      <c r="K5" s="19"/>
      <c r="L5" s="19"/>
      <c r="M5" s="19"/>
      <c r="N5" s="19" t="s">
        <v>3</v>
      </c>
      <c r="O5" s="19">
        <v>3.3759999999999999</v>
      </c>
      <c r="P5" s="19">
        <v>50.73</v>
      </c>
      <c r="Q5" s="19"/>
      <c r="R5" s="19">
        <v>10.898999999999999</v>
      </c>
      <c r="S5" s="19"/>
      <c r="T5" s="19" t="s">
        <v>64</v>
      </c>
      <c r="U5" s="19" t="s">
        <v>66</v>
      </c>
      <c r="V5" s="20">
        <f>(R5*J5+R6*J6)/(SUM(J5:J6))</f>
        <v>140.40473684210528</v>
      </c>
    </row>
    <row r="6" spans="1:22" x14ac:dyDescent="0.25">
      <c r="A6" s="19" t="s">
        <v>18</v>
      </c>
      <c r="B6" s="19" t="s">
        <v>19</v>
      </c>
      <c r="C6" s="19" t="s">
        <v>6</v>
      </c>
      <c r="D6" s="19" t="s">
        <v>15</v>
      </c>
      <c r="E6" s="19" t="s">
        <v>16</v>
      </c>
      <c r="F6" s="19" t="s">
        <v>17</v>
      </c>
      <c r="G6" s="19" t="s">
        <v>1</v>
      </c>
      <c r="H6" s="19" t="s">
        <v>2</v>
      </c>
      <c r="I6" s="19"/>
      <c r="J6" s="19">
        <v>9</v>
      </c>
      <c r="K6" s="19"/>
      <c r="L6" s="19"/>
      <c r="M6" s="19"/>
      <c r="N6" s="19" t="s">
        <v>3</v>
      </c>
      <c r="O6" s="19">
        <f>'Schreder Data'!D19</f>
        <v>29.5</v>
      </c>
      <c r="P6" s="19">
        <f>'Schreder Data'!D20</f>
        <v>1188.17</v>
      </c>
      <c r="Q6" s="19">
        <f>'Schreder Data'!D22</f>
        <v>382.2188888888889</v>
      </c>
      <c r="R6" s="19">
        <f>'Schreder Data'!D21</f>
        <v>284.3</v>
      </c>
      <c r="S6" s="19"/>
      <c r="T6" s="19" t="s">
        <v>64</v>
      </c>
      <c r="U6" s="19" t="s">
        <v>81</v>
      </c>
      <c r="V6" s="20"/>
    </row>
    <row r="7" spans="1:22" x14ac:dyDescent="0.25">
      <c r="A7" s="12" t="s">
        <v>20</v>
      </c>
      <c r="B7" s="12" t="s">
        <v>21</v>
      </c>
      <c r="C7" s="12" t="s">
        <v>6</v>
      </c>
      <c r="D7" s="12" t="s">
        <v>7</v>
      </c>
      <c r="E7" s="12" t="s">
        <v>8</v>
      </c>
      <c r="F7" s="12" t="s">
        <v>9</v>
      </c>
      <c r="G7" s="12" t="s">
        <v>1</v>
      </c>
      <c r="H7" s="12" t="s">
        <v>10</v>
      </c>
      <c r="I7" s="12"/>
      <c r="J7" s="12">
        <v>10</v>
      </c>
      <c r="K7" s="12"/>
      <c r="L7" s="12"/>
      <c r="M7" s="12"/>
      <c r="N7" s="12" t="s">
        <v>3</v>
      </c>
      <c r="O7" s="12">
        <v>0.97099999999999997</v>
      </c>
      <c r="P7" s="12">
        <v>4.742</v>
      </c>
      <c r="Q7" s="12"/>
      <c r="R7" s="12">
        <v>1.9079999999999999</v>
      </c>
      <c r="S7" s="12"/>
      <c r="T7" s="12" t="s">
        <v>64</v>
      </c>
      <c r="U7" s="12" t="s">
        <v>66</v>
      </c>
      <c r="V7" s="13">
        <f>(R7*J7+R9*J9)/(SUM(J7,J9))</f>
        <v>3.9315789473684206</v>
      </c>
    </row>
    <row r="8" spans="1:22" x14ac:dyDescent="0.25">
      <c r="A8" s="12" t="s">
        <v>20</v>
      </c>
      <c r="B8" s="12" t="s">
        <v>21</v>
      </c>
      <c r="C8" s="12" t="s">
        <v>6</v>
      </c>
      <c r="D8" s="12" t="s">
        <v>11</v>
      </c>
      <c r="E8" s="12" t="s">
        <v>12</v>
      </c>
      <c r="F8" s="12" t="s">
        <v>13</v>
      </c>
      <c r="G8" s="12" t="s">
        <v>14</v>
      </c>
      <c r="H8" s="12" t="s">
        <v>10</v>
      </c>
      <c r="I8" s="12"/>
      <c r="J8" s="12">
        <v>31</v>
      </c>
      <c r="K8" s="12"/>
      <c r="L8" s="12"/>
      <c r="M8" s="12"/>
      <c r="N8" s="12" t="s">
        <v>3</v>
      </c>
      <c r="O8" s="12"/>
      <c r="P8" s="12">
        <v>12</v>
      </c>
      <c r="Q8" s="12"/>
      <c r="R8" s="12"/>
      <c r="S8" s="12"/>
      <c r="T8" s="12" t="s">
        <v>63</v>
      </c>
      <c r="U8" s="12" t="s">
        <v>67</v>
      </c>
      <c r="V8" s="13" t="s">
        <v>107</v>
      </c>
    </row>
    <row r="9" spans="1:22" x14ac:dyDescent="0.25">
      <c r="A9" s="12" t="s">
        <v>20</v>
      </c>
      <c r="B9" s="12" t="s">
        <v>21</v>
      </c>
      <c r="C9" s="12" t="s">
        <v>6</v>
      </c>
      <c r="D9" s="12" t="s">
        <v>15</v>
      </c>
      <c r="E9" s="12" t="s">
        <v>16</v>
      </c>
      <c r="F9" s="12" t="s">
        <v>17</v>
      </c>
      <c r="G9" s="12" t="s">
        <v>1</v>
      </c>
      <c r="H9" s="12" t="s">
        <v>2</v>
      </c>
      <c r="I9" s="12"/>
      <c r="J9" s="12">
        <v>9</v>
      </c>
      <c r="K9" s="12"/>
      <c r="L9" s="12"/>
      <c r="M9" s="12"/>
      <c r="N9" s="12" t="s">
        <v>3</v>
      </c>
      <c r="O9" s="12"/>
      <c r="P9" s="12">
        <f>'Schreder Data'!G20</f>
        <v>85.45</v>
      </c>
      <c r="Q9" s="12">
        <f>'Schreder Data'!G22</f>
        <v>23.898888888888891</v>
      </c>
      <c r="R9" s="12">
        <f>'Schreder Data'!G21</f>
        <v>6.18</v>
      </c>
      <c r="S9" s="12"/>
      <c r="T9" s="12" t="s">
        <v>64</v>
      </c>
      <c r="U9" s="12" t="s">
        <v>81</v>
      </c>
      <c r="V9" s="13"/>
    </row>
    <row r="10" spans="1:22" x14ac:dyDescent="0.25">
      <c r="A10" s="19" t="s">
        <v>92</v>
      </c>
      <c r="B10" s="19" t="s">
        <v>22</v>
      </c>
      <c r="C10" s="19" t="s">
        <v>6</v>
      </c>
      <c r="D10" s="19" t="s">
        <v>11</v>
      </c>
      <c r="E10" s="19" t="s">
        <v>12</v>
      </c>
      <c r="F10" s="19" t="s">
        <v>13</v>
      </c>
      <c r="G10" s="19" t="s">
        <v>14</v>
      </c>
      <c r="H10" s="19" t="s">
        <v>10</v>
      </c>
      <c r="I10" s="19"/>
      <c r="J10" s="19">
        <v>31</v>
      </c>
      <c r="K10" s="19"/>
      <c r="L10" s="19"/>
      <c r="M10" s="19"/>
      <c r="N10" s="19" t="s">
        <v>3</v>
      </c>
      <c r="O10" s="19">
        <v>10</v>
      </c>
      <c r="P10" s="19">
        <v>172</v>
      </c>
      <c r="Q10" s="19"/>
      <c r="R10" s="19">
        <v>28</v>
      </c>
      <c r="S10" s="19"/>
      <c r="T10" s="19" t="s">
        <v>63</v>
      </c>
      <c r="U10" s="19" t="s">
        <v>67</v>
      </c>
      <c r="V10" s="20">
        <f>R10</f>
        <v>28</v>
      </c>
    </row>
  </sheetData>
  <autoFilter ref="A1:V10" xr:uid="{00000000-0001-0000-01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workbookViewId="0">
      <selection activeCell="R10" sqref="R10"/>
    </sheetView>
  </sheetViews>
  <sheetFormatPr defaultColWidth="8.85546875" defaultRowHeight="15" x14ac:dyDescent="0.25"/>
  <cols>
    <col min="1" max="1" width="31.7109375" style="1" bestFit="1" customWidth="1"/>
    <col min="2" max="2" width="18.5703125" style="25" customWidth="1"/>
    <col min="3" max="3" width="21" style="4" customWidth="1"/>
    <col min="4" max="6" width="11.7109375" style="4" customWidth="1"/>
    <col min="7" max="8" width="14.140625" style="4" customWidth="1"/>
    <col min="9" max="10" width="8.85546875" style="1"/>
    <col min="11" max="11" width="9.28515625" style="1" bestFit="1" customWidth="1"/>
    <col min="12" max="16384" width="8.85546875" style="1"/>
  </cols>
  <sheetData>
    <row r="1" spans="1:11" ht="60" x14ac:dyDescent="0.25">
      <c r="A1" s="8" t="s">
        <v>30</v>
      </c>
      <c r="B1" s="9" t="s">
        <v>31</v>
      </c>
      <c r="C1" s="10" t="s">
        <v>32</v>
      </c>
      <c r="D1" s="11" t="s">
        <v>33</v>
      </c>
      <c r="E1" s="11" t="s">
        <v>34</v>
      </c>
      <c r="F1" s="11" t="s">
        <v>35</v>
      </c>
      <c r="G1" s="11" t="s">
        <v>36</v>
      </c>
      <c r="H1" s="11" t="s">
        <v>37</v>
      </c>
    </row>
    <row r="2" spans="1:11" x14ac:dyDescent="0.25">
      <c r="A2" s="12" t="s">
        <v>5</v>
      </c>
      <c r="B2" s="13">
        <f>'GenPop Data'!$V$2</f>
        <v>4.9050000000000002</v>
      </c>
      <c r="C2" s="14" t="s">
        <v>23</v>
      </c>
      <c r="D2" s="15">
        <v>0.61</v>
      </c>
      <c r="E2" s="15">
        <v>0.5</v>
      </c>
      <c r="F2" s="15">
        <v>80</v>
      </c>
      <c r="G2" s="16">
        <f>B2*(D2*24)*E2/F2</f>
        <v>0.44880750000000003</v>
      </c>
      <c r="H2" s="17">
        <f>G2/10^6</f>
        <v>4.4880750000000004E-7</v>
      </c>
      <c r="K2" s="18"/>
    </row>
    <row r="3" spans="1:11" x14ac:dyDescent="0.25">
      <c r="A3" s="12" t="s">
        <v>5</v>
      </c>
      <c r="B3" s="13">
        <f>'GenPop Data'!$V$2</f>
        <v>4.9050000000000002</v>
      </c>
      <c r="C3" s="14" t="s">
        <v>24</v>
      </c>
      <c r="D3" s="15">
        <v>0.68</v>
      </c>
      <c r="E3" s="15">
        <v>0.5</v>
      </c>
      <c r="F3" s="15">
        <v>71.599999999999994</v>
      </c>
      <c r="G3" s="16">
        <f t="shared" ref="G3:G8" si="0">B3*(D3*24)*E3/F3</f>
        <v>0.55900558659217892</v>
      </c>
      <c r="H3" s="17">
        <f t="shared" ref="H3:H29" si="1">G3/10^6</f>
        <v>5.5900558659217895E-7</v>
      </c>
      <c r="K3" s="18"/>
    </row>
    <row r="4" spans="1:11" x14ac:dyDescent="0.25">
      <c r="A4" s="12" t="s">
        <v>5</v>
      </c>
      <c r="B4" s="13">
        <f>'GenPop Data'!$V$2</f>
        <v>4.9050000000000002</v>
      </c>
      <c r="C4" s="14" t="s">
        <v>25</v>
      </c>
      <c r="D4" s="15">
        <v>0.63</v>
      </c>
      <c r="E4" s="15">
        <v>0.5</v>
      </c>
      <c r="F4" s="15">
        <v>56.8</v>
      </c>
      <c r="G4" s="16">
        <f t="shared" si="0"/>
        <v>0.65284859154929586</v>
      </c>
      <c r="H4" s="17">
        <f t="shared" si="1"/>
        <v>6.5284859154929589E-7</v>
      </c>
    </row>
    <row r="5" spans="1:11" x14ac:dyDescent="0.25">
      <c r="A5" s="12" t="s">
        <v>5</v>
      </c>
      <c r="B5" s="13">
        <f>'GenPop Data'!$V$2</f>
        <v>4.9050000000000002</v>
      </c>
      <c r="C5" s="14" t="s">
        <v>26</v>
      </c>
      <c r="D5" s="15">
        <v>0.5</v>
      </c>
      <c r="E5" s="15">
        <v>0.5</v>
      </c>
      <c r="F5" s="15">
        <v>31.8</v>
      </c>
      <c r="G5" s="16">
        <f t="shared" si="0"/>
        <v>0.92547169811320751</v>
      </c>
      <c r="H5" s="17">
        <f t="shared" si="1"/>
        <v>9.2547169811320755E-7</v>
      </c>
    </row>
    <row r="6" spans="1:11" x14ac:dyDescent="0.25">
      <c r="A6" s="12" t="s">
        <v>5</v>
      </c>
      <c r="B6" s="13">
        <f>'GenPop Data'!$V$2</f>
        <v>4.9050000000000002</v>
      </c>
      <c r="C6" s="14" t="s">
        <v>27</v>
      </c>
      <c r="D6" s="15">
        <v>0.42</v>
      </c>
      <c r="E6" s="15">
        <v>0.5</v>
      </c>
      <c r="F6" s="15">
        <v>18.600000000000001</v>
      </c>
      <c r="G6" s="16">
        <f t="shared" si="0"/>
        <v>1.3290967741935484</v>
      </c>
      <c r="H6" s="17">
        <f t="shared" si="1"/>
        <v>1.3290967741935484E-6</v>
      </c>
    </row>
    <row r="7" spans="1:11" x14ac:dyDescent="0.25">
      <c r="A7" s="12" t="s">
        <v>5</v>
      </c>
      <c r="B7" s="13">
        <f>'GenPop Data'!$V$2</f>
        <v>4.9050000000000002</v>
      </c>
      <c r="C7" s="14" t="s">
        <v>28</v>
      </c>
      <c r="D7" s="15">
        <v>0.35</v>
      </c>
      <c r="E7" s="15">
        <v>0.5</v>
      </c>
      <c r="F7" s="15">
        <v>12.6</v>
      </c>
      <c r="G7" s="16">
        <f t="shared" si="0"/>
        <v>1.635</v>
      </c>
      <c r="H7" s="17">
        <f t="shared" si="1"/>
        <v>1.635E-6</v>
      </c>
      <c r="K7" s="18"/>
    </row>
    <row r="8" spans="1:11" x14ac:dyDescent="0.25">
      <c r="A8" s="12" t="s">
        <v>5</v>
      </c>
      <c r="B8" s="13">
        <f>'GenPop Data'!$V$2</f>
        <v>4.9050000000000002</v>
      </c>
      <c r="C8" s="14" t="s">
        <v>29</v>
      </c>
      <c r="D8" s="15">
        <v>0.23</v>
      </c>
      <c r="E8" s="15">
        <v>0.5</v>
      </c>
      <c r="F8" s="15">
        <v>7.8</v>
      </c>
      <c r="G8" s="16">
        <f t="shared" si="0"/>
        <v>1.735615384615385</v>
      </c>
      <c r="H8" s="17">
        <f t="shared" si="1"/>
        <v>1.735615384615385E-6</v>
      </c>
      <c r="K8" s="18"/>
    </row>
    <row r="9" spans="1:11" x14ac:dyDescent="0.25">
      <c r="A9" s="19" t="s">
        <v>19</v>
      </c>
      <c r="B9" s="20">
        <f>'GenPop Data'!$V$5</f>
        <v>140.40473684210528</v>
      </c>
      <c r="C9" s="21" t="s">
        <v>23</v>
      </c>
      <c r="D9" s="22">
        <v>0.61</v>
      </c>
      <c r="E9" s="22">
        <v>0.5</v>
      </c>
      <c r="F9" s="22">
        <v>80</v>
      </c>
      <c r="G9" s="23">
        <f>B9*(D9*24)*E9/F9</f>
        <v>12.847033421052634</v>
      </c>
      <c r="H9" s="24">
        <f t="shared" si="1"/>
        <v>1.2847033421052634E-5</v>
      </c>
    </row>
    <row r="10" spans="1:11" x14ac:dyDescent="0.25">
      <c r="A10" s="19" t="s">
        <v>19</v>
      </c>
      <c r="B10" s="20">
        <f>'GenPop Data'!$V$5</f>
        <v>140.40473684210528</v>
      </c>
      <c r="C10" s="21" t="s">
        <v>24</v>
      </c>
      <c r="D10" s="22">
        <v>0.68</v>
      </c>
      <c r="E10" s="22">
        <v>0.5</v>
      </c>
      <c r="F10" s="22">
        <v>71.599999999999994</v>
      </c>
      <c r="G10" s="23">
        <f t="shared" ref="G10:G15" si="2">B10*(D10*24)*E10/F10</f>
        <v>16.001433695971777</v>
      </c>
      <c r="H10" s="24">
        <f t="shared" si="1"/>
        <v>1.6001433695971776E-5</v>
      </c>
    </row>
    <row r="11" spans="1:11" x14ac:dyDescent="0.25">
      <c r="A11" s="19" t="s">
        <v>19</v>
      </c>
      <c r="B11" s="20">
        <f>'GenPop Data'!$V$5</f>
        <v>140.40473684210528</v>
      </c>
      <c r="C11" s="21" t="s">
        <v>25</v>
      </c>
      <c r="D11" s="22">
        <v>0.63</v>
      </c>
      <c r="E11" s="22">
        <v>0.5</v>
      </c>
      <c r="F11" s="22">
        <v>56.8</v>
      </c>
      <c r="G11" s="23">
        <f t="shared" si="2"/>
        <v>18.687672720533733</v>
      </c>
      <c r="H11" s="24">
        <f t="shared" si="1"/>
        <v>1.8687672720533734E-5</v>
      </c>
      <c r="K11" s="18"/>
    </row>
    <row r="12" spans="1:11" x14ac:dyDescent="0.25">
      <c r="A12" s="19" t="s">
        <v>19</v>
      </c>
      <c r="B12" s="20">
        <f>'GenPop Data'!$V$5</f>
        <v>140.40473684210528</v>
      </c>
      <c r="C12" s="21" t="s">
        <v>26</v>
      </c>
      <c r="D12" s="22">
        <v>0.5</v>
      </c>
      <c r="E12" s="22">
        <v>0.5</v>
      </c>
      <c r="F12" s="22">
        <v>31.8</v>
      </c>
      <c r="G12" s="23">
        <f t="shared" si="2"/>
        <v>26.491459781529297</v>
      </c>
      <c r="H12" s="24">
        <f t="shared" si="1"/>
        <v>2.6491459781529297E-5</v>
      </c>
      <c r="K12" s="18"/>
    </row>
    <row r="13" spans="1:11" x14ac:dyDescent="0.25">
      <c r="A13" s="19" t="s">
        <v>19</v>
      </c>
      <c r="B13" s="20">
        <f>'GenPop Data'!$V$5</f>
        <v>140.40473684210528</v>
      </c>
      <c r="C13" s="21" t="s">
        <v>27</v>
      </c>
      <c r="D13" s="22">
        <v>0.42</v>
      </c>
      <c r="E13" s="22">
        <v>0.5</v>
      </c>
      <c r="F13" s="22">
        <v>18.600000000000001</v>
      </c>
      <c r="G13" s="23">
        <f t="shared" si="2"/>
        <v>38.04515449915111</v>
      </c>
      <c r="H13" s="24">
        <f t="shared" si="1"/>
        <v>3.8045154499151109E-5</v>
      </c>
    </row>
    <row r="14" spans="1:11" x14ac:dyDescent="0.25">
      <c r="A14" s="19" t="s">
        <v>19</v>
      </c>
      <c r="B14" s="20">
        <f>'GenPop Data'!$V$5</f>
        <v>140.40473684210528</v>
      </c>
      <c r="C14" s="21" t="s">
        <v>28</v>
      </c>
      <c r="D14" s="22">
        <v>0.35</v>
      </c>
      <c r="E14" s="22">
        <v>0.5</v>
      </c>
      <c r="F14" s="22">
        <v>12.6</v>
      </c>
      <c r="G14" s="23">
        <f t="shared" si="2"/>
        <v>46.801578947368419</v>
      </c>
      <c r="H14" s="24">
        <f t="shared" si="1"/>
        <v>4.680157894736842E-5</v>
      </c>
    </row>
    <row r="15" spans="1:11" x14ac:dyDescent="0.25">
      <c r="A15" s="19" t="s">
        <v>19</v>
      </c>
      <c r="B15" s="20">
        <f>'GenPop Data'!$V$5</f>
        <v>140.40473684210528</v>
      </c>
      <c r="C15" s="21" t="s">
        <v>29</v>
      </c>
      <c r="D15" s="22">
        <v>0.23</v>
      </c>
      <c r="E15" s="22">
        <v>0.5</v>
      </c>
      <c r="F15" s="22">
        <v>7.8</v>
      </c>
      <c r="G15" s="23">
        <f t="shared" si="2"/>
        <v>49.681676113360339</v>
      </c>
      <c r="H15" s="24">
        <f t="shared" si="1"/>
        <v>4.968167611336034E-5</v>
      </c>
    </row>
    <row r="16" spans="1:11" x14ac:dyDescent="0.25">
      <c r="A16" s="12" t="s">
        <v>21</v>
      </c>
      <c r="B16" s="13">
        <f>'GenPop Data'!$V$7</f>
        <v>3.9315789473684206</v>
      </c>
      <c r="C16" s="14" t="s">
        <v>23</v>
      </c>
      <c r="D16" s="15">
        <v>0.61</v>
      </c>
      <c r="E16" s="15">
        <v>0.5</v>
      </c>
      <c r="F16" s="15">
        <v>80</v>
      </c>
      <c r="G16" s="16">
        <f>B16*(D16*24)*E16/F16</f>
        <v>0.3597394736842105</v>
      </c>
      <c r="H16" s="17">
        <f t="shared" si="1"/>
        <v>3.5973947368421051E-7</v>
      </c>
    </row>
    <row r="17" spans="1:8" x14ac:dyDescent="0.25">
      <c r="A17" s="12" t="s">
        <v>21</v>
      </c>
      <c r="B17" s="13">
        <f>'GenPop Data'!$V$7</f>
        <v>3.9315789473684206</v>
      </c>
      <c r="C17" s="14" t="s">
        <v>24</v>
      </c>
      <c r="D17" s="15">
        <v>0.68</v>
      </c>
      <c r="E17" s="15">
        <v>0.5</v>
      </c>
      <c r="F17" s="15">
        <v>71.599999999999994</v>
      </c>
      <c r="G17" s="16">
        <f>B17*(D17*24)*E17/F17</f>
        <v>0.44806821523081447</v>
      </c>
      <c r="H17" s="17">
        <f t="shared" si="1"/>
        <v>4.4806821523081446E-7</v>
      </c>
    </row>
    <row r="18" spans="1:8" x14ac:dyDescent="0.25">
      <c r="A18" s="12" t="s">
        <v>21</v>
      </c>
      <c r="B18" s="13">
        <f>'GenPop Data'!$V$7</f>
        <v>3.9315789473684206</v>
      </c>
      <c r="C18" s="14" t="s">
        <v>25</v>
      </c>
      <c r="D18" s="15">
        <v>0.63</v>
      </c>
      <c r="E18" s="15">
        <v>0.5</v>
      </c>
      <c r="F18" s="15">
        <v>56.8</v>
      </c>
      <c r="G18" s="16">
        <f t="shared" ref="G18:G22" si="3">B18*(D18*24)*E18/F18</f>
        <v>0.52328762045959976</v>
      </c>
      <c r="H18" s="17">
        <f t="shared" si="1"/>
        <v>5.2328762045959978E-7</v>
      </c>
    </row>
    <row r="19" spans="1:8" x14ac:dyDescent="0.25">
      <c r="A19" s="12" t="s">
        <v>21</v>
      </c>
      <c r="B19" s="13">
        <f>'GenPop Data'!$V$7</f>
        <v>3.9315789473684206</v>
      </c>
      <c r="C19" s="14" t="s">
        <v>26</v>
      </c>
      <c r="D19" s="15">
        <v>0.5</v>
      </c>
      <c r="E19" s="15">
        <v>0.5</v>
      </c>
      <c r="F19" s="15">
        <v>31.8</v>
      </c>
      <c r="G19" s="16">
        <f t="shared" si="3"/>
        <v>0.74180734856007935</v>
      </c>
      <c r="H19" s="17">
        <f t="shared" si="1"/>
        <v>7.4180734856007937E-7</v>
      </c>
    </row>
    <row r="20" spans="1:8" x14ac:dyDescent="0.25">
      <c r="A20" s="12" t="s">
        <v>21</v>
      </c>
      <c r="B20" s="13">
        <f>'GenPop Data'!$V$7</f>
        <v>3.9315789473684206</v>
      </c>
      <c r="C20" s="14" t="s">
        <v>27</v>
      </c>
      <c r="D20" s="15">
        <v>0.42</v>
      </c>
      <c r="E20" s="15">
        <v>0.5</v>
      </c>
      <c r="F20" s="15">
        <v>18.600000000000001</v>
      </c>
      <c r="G20" s="16">
        <f t="shared" si="3"/>
        <v>1.0653310696095073</v>
      </c>
      <c r="H20" s="17">
        <f t="shared" si="1"/>
        <v>1.0653310696095073E-6</v>
      </c>
    </row>
    <row r="21" spans="1:8" x14ac:dyDescent="0.25">
      <c r="A21" s="12" t="s">
        <v>21</v>
      </c>
      <c r="B21" s="13">
        <f>'GenPop Data'!$V$7</f>
        <v>3.9315789473684206</v>
      </c>
      <c r="C21" s="14" t="s">
        <v>28</v>
      </c>
      <c r="D21" s="15">
        <v>0.35</v>
      </c>
      <c r="E21" s="15">
        <v>0.5</v>
      </c>
      <c r="F21" s="15">
        <v>12.6</v>
      </c>
      <c r="G21" s="16">
        <f t="shared" si="3"/>
        <v>1.3105263157894733</v>
      </c>
      <c r="H21" s="17">
        <f t="shared" si="1"/>
        <v>1.3105263157894733E-6</v>
      </c>
    </row>
    <row r="22" spans="1:8" x14ac:dyDescent="0.25">
      <c r="A22" s="12" t="s">
        <v>21</v>
      </c>
      <c r="B22" s="13">
        <f>'GenPop Data'!$V$7</f>
        <v>3.9315789473684206</v>
      </c>
      <c r="C22" s="14" t="s">
        <v>29</v>
      </c>
      <c r="D22" s="15">
        <v>0.23</v>
      </c>
      <c r="E22" s="15">
        <v>0.5</v>
      </c>
      <c r="F22" s="15">
        <v>7.8</v>
      </c>
      <c r="G22" s="16">
        <f t="shared" si="3"/>
        <v>1.3911740890688258</v>
      </c>
      <c r="H22" s="17">
        <f t="shared" si="1"/>
        <v>1.3911740890688257E-6</v>
      </c>
    </row>
    <row r="23" spans="1:8" x14ac:dyDescent="0.25">
      <c r="A23" s="19" t="s">
        <v>110</v>
      </c>
      <c r="B23" s="20">
        <f>'GenPop Data'!$V$10</f>
        <v>28</v>
      </c>
      <c r="C23" s="21" t="s">
        <v>23</v>
      </c>
      <c r="D23" s="22">
        <v>0.61</v>
      </c>
      <c r="E23" s="22">
        <v>0.5</v>
      </c>
      <c r="F23" s="22">
        <v>80</v>
      </c>
      <c r="G23" s="23">
        <f>B23*(D23*24)*E23/F23</f>
        <v>2.5620000000000003</v>
      </c>
      <c r="H23" s="24">
        <f t="shared" si="1"/>
        <v>2.5620000000000002E-6</v>
      </c>
    </row>
    <row r="24" spans="1:8" x14ac:dyDescent="0.25">
      <c r="A24" s="19" t="s">
        <v>110</v>
      </c>
      <c r="B24" s="20">
        <f>'GenPop Data'!$V$10</f>
        <v>28</v>
      </c>
      <c r="C24" s="21" t="s">
        <v>24</v>
      </c>
      <c r="D24" s="22">
        <v>0.68</v>
      </c>
      <c r="E24" s="22">
        <v>0.5</v>
      </c>
      <c r="F24" s="22">
        <v>71.599999999999994</v>
      </c>
      <c r="G24" s="23">
        <f t="shared" ref="G24:G29" si="4">B24*(D24*24)*E24/F24</f>
        <v>3.1910614525139671</v>
      </c>
      <c r="H24" s="24">
        <f t="shared" si="1"/>
        <v>3.1910614525139671E-6</v>
      </c>
    </row>
    <row r="25" spans="1:8" x14ac:dyDescent="0.25">
      <c r="A25" s="19" t="s">
        <v>110</v>
      </c>
      <c r="B25" s="20">
        <f>'GenPop Data'!$V$10</f>
        <v>28</v>
      </c>
      <c r="C25" s="21" t="s">
        <v>25</v>
      </c>
      <c r="D25" s="22">
        <v>0.63</v>
      </c>
      <c r="E25" s="22">
        <v>0.5</v>
      </c>
      <c r="F25" s="22">
        <v>56.8</v>
      </c>
      <c r="G25" s="23">
        <f t="shared" si="4"/>
        <v>3.7267605633802821</v>
      </c>
      <c r="H25" s="24">
        <f t="shared" si="1"/>
        <v>3.726760563380282E-6</v>
      </c>
    </row>
    <row r="26" spans="1:8" x14ac:dyDescent="0.25">
      <c r="A26" s="19" t="s">
        <v>110</v>
      </c>
      <c r="B26" s="20">
        <f>'GenPop Data'!$V$10</f>
        <v>28</v>
      </c>
      <c r="C26" s="21" t="s">
        <v>26</v>
      </c>
      <c r="D26" s="22">
        <v>0.5</v>
      </c>
      <c r="E26" s="22">
        <v>0.5</v>
      </c>
      <c r="F26" s="22">
        <v>31.8</v>
      </c>
      <c r="G26" s="23">
        <f t="shared" si="4"/>
        <v>5.283018867924528</v>
      </c>
      <c r="H26" s="24">
        <f t="shared" si="1"/>
        <v>5.283018867924528E-6</v>
      </c>
    </row>
    <row r="27" spans="1:8" x14ac:dyDescent="0.25">
      <c r="A27" s="19" t="s">
        <v>110</v>
      </c>
      <c r="B27" s="20">
        <f>'GenPop Data'!$V$10</f>
        <v>28</v>
      </c>
      <c r="C27" s="21" t="s">
        <v>27</v>
      </c>
      <c r="D27" s="22">
        <v>0.42</v>
      </c>
      <c r="E27" s="22">
        <v>0.5</v>
      </c>
      <c r="F27" s="22">
        <v>18.600000000000001</v>
      </c>
      <c r="G27" s="23">
        <f t="shared" si="4"/>
        <v>7.5870967741935482</v>
      </c>
      <c r="H27" s="24">
        <f t="shared" si="1"/>
        <v>7.587096774193548E-6</v>
      </c>
    </row>
    <row r="28" spans="1:8" x14ac:dyDescent="0.25">
      <c r="A28" s="19" t="s">
        <v>110</v>
      </c>
      <c r="B28" s="20">
        <f>'GenPop Data'!$V$10</f>
        <v>28</v>
      </c>
      <c r="C28" s="21" t="s">
        <v>28</v>
      </c>
      <c r="D28" s="22">
        <v>0.35</v>
      </c>
      <c r="E28" s="22">
        <v>0.5</v>
      </c>
      <c r="F28" s="22">
        <v>12.6</v>
      </c>
      <c r="G28" s="23">
        <f t="shared" si="4"/>
        <v>9.3333333333333321</v>
      </c>
      <c r="H28" s="24">
        <f t="shared" si="1"/>
        <v>9.3333333333333326E-6</v>
      </c>
    </row>
    <row r="29" spans="1:8" x14ac:dyDescent="0.25">
      <c r="A29" s="19" t="s">
        <v>110</v>
      </c>
      <c r="B29" s="20">
        <f>'GenPop Data'!$V$10</f>
        <v>28</v>
      </c>
      <c r="C29" s="21" t="s">
        <v>29</v>
      </c>
      <c r="D29" s="22">
        <v>0.23</v>
      </c>
      <c r="E29" s="22">
        <v>0.5</v>
      </c>
      <c r="F29" s="22">
        <v>7.8</v>
      </c>
      <c r="G29" s="23">
        <f t="shared" si="4"/>
        <v>9.907692307692308</v>
      </c>
      <c r="H29" s="24">
        <f t="shared" si="1"/>
        <v>9.9076923076923073E-6</v>
      </c>
    </row>
  </sheetData>
  <autoFilter ref="A1:H29" xr:uid="{00000000-0001-0000-02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E89C-A535-432D-838F-EAF598246A02}">
  <dimension ref="A1:M7"/>
  <sheetViews>
    <sheetView workbookViewId="0">
      <selection activeCell="W13" sqref="W13"/>
    </sheetView>
  </sheetViews>
  <sheetFormatPr defaultColWidth="8.85546875" defaultRowHeight="15" x14ac:dyDescent="0.25"/>
  <cols>
    <col min="1" max="2" width="8.85546875" style="1"/>
    <col min="3" max="8" width="12" style="4" bestFit="1" customWidth="1"/>
    <col min="9" max="9" width="11" style="4" bestFit="1" customWidth="1"/>
    <col min="10" max="16384" width="8.85546875" style="1"/>
  </cols>
  <sheetData>
    <row r="1" spans="1:13" x14ac:dyDescent="0.25">
      <c r="A1" s="1" t="s">
        <v>85</v>
      </c>
    </row>
    <row r="2" spans="1:13" x14ac:dyDescent="0.25">
      <c r="C2" s="4" t="s">
        <v>86</v>
      </c>
      <c r="D2" s="5" t="s">
        <v>87</v>
      </c>
      <c r="E2" s="5" t="s">
        <v>88</v>
      </c>
      <c r="F2" s="5" t="s">
        <v>89</v>
      </c>
      <c r="G2" s="5" t="s">
        <v>90</v>
      </c>
      <c r="H2" s="4" t="s">
        <v>91</v>
      </c>
      <c r="I2" s="4" t="s">
        <v>109</v>
      </c>
    </row>
    <row r="3" spans="1:13" x14ac:dyDescent="0.25">
      <c r="A3" s="1" t="s">
        <v>5</v>
      </c>
      <c r="B3" s="1" t="s">
        <v>4</v>
      </c>
      <c r="C3" s="6">
        <v>1.735615384615385E-6</v>
      </c>
      <c r="D3" s="6">
        <v>1.635E-6</v>
      </c>
      <c r="E3" s="6">
        <v>1.3290967741935484E-6</v>
      </c>
      <c r="F3" s="6">
        <v>9.2547169811320755E-7</v>
      </c>
      <c r="G3" s="6">
        <v>6.5284859154929589E-7</v>
      </c>
      <c r="H3" s="6">
        <v>5.5900558659217895E-7</v>
      </c>
      <c r="I3" s="6">
        <v>4.4880750000000004E-7</v>
      </c>
      <c r="L3" s="2"/>
      <c r="M3" s="2"/>
    </row>
    <row r="4" spans="1:13" x14ac:dyDescent="0.25">
      <c r="A4" s="1" t="s">
        <v>19</v>
      </c>
      <c r="B4" s="1" t="s">
        <v>18</v>
      </c>
      <c r="C4" s="6">
        <v>4.968167611336034E-5</v>
      </c>
      <c r="D4" s="6">
        <v>4.680157894736842E-5</v>
      </c>
      <c r="E4" s="6">
        <v>3.8045154499151109E-5</v>
      </c>
      <c r="F4" s="6">
        <v>2.6491459781529297E-5</v>
      </c>
      <c r="G4" s="6">
        <v>1.8687672720533734E-5</v>
      </c>
      <c r="H4" s="6">
        <v>1.6001433695971776E-5</v>
      </c>
      <c r="I4" s="6">
        <v>1.2847033421052634E-5</v>
      </c>
      <c r="J4" s="3"/>
    </row>
    <row r="5" spans="1:13" x14ac:dyDescent="0.25">
      <c r="A5" s="1" t="s">
        <v>21</v>
      </c>
      <c r="B5" s="1" t="s">
        <v>47</v>
      </c>
      <c r="C5" s="6">
        <v>1.3911740890688257E-6</v>
      </c>
      <c r="D5" s="6">
        <v>1.3105263157894733E-6</v>
      </c>
      <c r="E5" s="6">
        <v>1.0653310696095073E-6</v>
      </c>
      <c r="F5" s="6">
        <v>7.4180734856007937E-7</v>
      </c>
      <c r="G5" s="6">
        <v>5.2328762045959978E-7</v>
      </c>
      <c r="H5" s="6">
        <v>4.4806821523081446E-7</v>
      </c>
      <c r="I5" s="6">
        <v>3.5973947368421051E-7</v>
      </c>
      <c r="J5" s="3"/>
    </row>
    <row r="6" spans="1:13" x14ac:dyDescent="0.25">
      <c r="A6" s="1" t="s">
        <v>22</v>
      </c>
      <c r="B6" s="1" t="s">
        <v>92</v>
      </c>
      <c r="C6" s="6">
        <v>9.9076923076923073E-6</v>
      </c>
      <c r="D6" s="6">
        <v>9.3333333333333326E-6</v>
      </c>
      <c r="E6" s="6">
        <v>7.587096774193548E-6</v>
      </c>
      <c r="F6" s="6">
        <v>5.283018867924528E-6</v>
      </c>
      <c r="G6" s="6">
        <v>3.726760563380282E-6</v>
      </c>
      <c r="H6" s="6">
        <v>3.1910614525139671E-6</v>
      </c>
      <c r="I6" s="6">
        <v>2.5620000000000002E-6</v>
      </c>
      <c r="J6" s="3"/>
      <c r="L6" s="2"/>
      <c r="M6" s="2"/>
    </row>
    <row r="7" spans="1:13" x14ac:dyDescent="0.25">
      <c r="C7" s="7"/>
      <c r="D7" s="7"/>
      <c r="E7" s="7"/>
      <c r="F7" s="7"/>
      <c r="G7" s="7"/>
      <c r="H7" s="7"/>
      <c r="I7" s="7"/>
      <c r="J7" s="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6C3CD8-0750-4F2F-BAE2-AFF5A0B3E511}"/>
</file>

<file path=customXml/itemProps2.xml><?xml version="1.0" encoding="utf-8"?>
<ds:datastoreItem xmlns:ds="http://schemas.openxmlformats.org/officeDocument/2006/customXml" ds:itemID="{2DB14F1F-3522-4E81-A5B8-1B1AE8118440}">
  <ds:schemaRefs>
    <ds:schemaRef ds:uri="http://purl.org/dc/dcmitype/"/>
    <ds:schemaRef ds:uri="9446d851-bce4-499e-8a9e-7465504b09d4"/>
    <ds:schemaRef ds:uri="http://www.w3.org/XML/1998/namespace"/>
    <ds:schemaRef ds:uri="http://purl.org/dc/elements/1.1/"/>
    <ds:schemaRef ds:uri="http://schemas.microsoft.com/office/2006/metadata/properties"/>
    <ds:schemaRef ds:uri="http://schemas.openxmlformats.org/package/2006/metadata/core-properties"/>
    <ds:schemaRef ds:uri="4ef35ed2-7b89-47ee-ae6c-9f578d694a2e"/>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D68C69E4-9CBD-4E98-BBCC-BE77F790E164}">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ReadMe</vt:lpstr>
      <vt:lpstr>Study Information</vt:lpstr>
      <vt:lpstr>Schreder Data</vt:lpstr>
      <vt:lpstr>GenPop Data</vt:lpstr>
      <vt:lpstr>Calculations</vt:lpstr>
      <vt:lpstr>Figure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Luh, Jeanne</dc:creator>
  <cp:lastModifiedBy>Bevington, Charles</cp:lastModifiedBy>
  <dcterms:created xsi:type="dcterms:W3CDTF">2023-10-27T13:30:59Z</dcterms:created>
  <dcterms:modified xsi:type="dcterms:W3CDTF">2024-09-24T15:11:25Z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